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rbara\Barbara\Financials\"/>
    </mc:Choice>
  </mc:AlternateContent>
  <xr:revisionPtr revIDLastSave="0" documentId="13_ncr:1_{6138A0FB-5EBC-4EC9-ABF3-D38F3E7AA3F5}" xr6:coauthVersionLast="45" xr6:coauthVersionMax="45" xr10:uidLastSave="{00000000-0000-0000-0000-000000000000}"/>
  <bookViews>
    <workbookView xWindow="19090" yWindow="-110" windowWidth="19420" windowHeight="10420" xr2:uid="{B42CBF06-024F-451E-95E3-61850AF1E93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9" i="1"/>
  <c r="O5" i="1"/>
  <c r="O4" i="1"/>
  <c r="O3" i="1"/>
  <c r="O18" i="1"/>
  <c r="G20" i="1"/>
  <c r="G18" i="1"/>
  <c r="G6" i="1"/>
  <c r="N18" i="1" l="1"/>
  <c r="N20" i="1" s="1"/>
  <c r="M18" i="1"/>
  <c r="M20" i="1" s="1"/>
  <c r="L18" i="1"/>
  <c r="L3" i="1"/>
  <c r="L6" i="1" s="1"/>
  <c r="L20" i="1" s="1"/>
  <c r="K18" i="1"/>
  <c r="K4" i="1"/>
  <c r="K3" i="1"/>
  <c r="K6" i="1" s="1"/>
  <c r="J18" i="1"/>
  <c r="J4" i="1"/>
  <c r="J3" i="1"/>
  <c r="J6" i="1" s="1"/>
  <c r="J20" i="1" s="1"/>
  <c r="H18" i="1"/>
  <c r="H6" i="1"/>
  <c r="H20" i="1" s="1"/>
  <c r="H4" i="1"/>
  <c r="H3" i="1"/>
  <c r="Q18" i="1"/>
  <c r="Q3" i="1"/>
  <c r="Q6" i="1" s="1"/>
  <c r="Q20" i="1" s="1"/>
  <c r="F18" i="1"/>
  <c r="F20" i="1" s="1"/>
  <c r="F6" i="1"/>
  <c r="E18" i="1"/>
  <c r="E6" i="1"/>
  <c r="D18" i="1"/>
  <c r="D6" i="1"/>
  <c r="C18" i="1"/>
  <c r="C20" i="1" s="1"/>
  <c r="B18" i="1"/>
  <c r="B6" i="1"/>
  <c r="B20" i="1" s="1"/>
  <c r="E20" i="1" l="1"/>
  <c r="P11" i="1"/>
  <c r="D20" i="1"/>
  <c r="K20" i="1"/>
  <c r="O6" i="1"/>
  <c r="O20" i="1" l="1"/>
</calcChain>
</file>

<file path=xl/sharedStrings.xml><?xml version="1.0" encoding="utf-8"?>
<sst xmlns="http://schemas.openxmlformats.org/spreadsheetml/2006/main" count="61" uniqueCount="45">
  <si>
    <t>Marketing Conference</t>
  </si>
  <si>
    <t>REVENUE</t>
  </si>
  <si>
    <t xml:space="preserve">     Member Registrations</t>
  </si>
  <si>
    <t xml:space="preserve">     Non Member Registrations</t>
  </si>
  <si>
    <t xml:space="preserve">     Sponsorships</t>
  </si>
  <si>
    <t>TOTAL REVENUE</t>
  </si>
  <si>
    <t>EXPENSES</t>
  </si>
  <si>
    <t xml:space="preserve">    Marketing</t>
  </si>
  <si>
    <t xml:space="preserve">     Printing</t>
  </si>
  <si>
    <t xml:space="preserve">     Speakers</t>
  </si>
  <si>
    <t xml:space="preserve">     Misc./Staff</t>
  </si>
  <si>
    <t xml:space="preserve">     Hotel</t>
  </si>
  <si>
    <t xml:space="preserve">          Room Rental</t>
  </si>
  <si>
    <t xml:space="preserve">           A/V</t>
  </si>
  <si>
    <t xml:space="preserve">           Food &amp; Beverage</t>
  </si>
  <si>
    <t>TOTAL EXPENSES</t>
  </si>
  <si>
    <t>Lending Program</t>
  </si>
  <si>
    <t>C Suite Roundtables (2)</t>
  </si>
  <si>
    <t>Mmeber 40 $150</t>
  </si>
  <si>
    <t>23 Mem $325-2 Non$450</t>
  </si>
  <si>
    <t>23 Mem $450 3 Non$550</t>
  </si>
  <si>
    <t>MR or Hot Topic</t>
  </si>
  <si>
    <t>20 Mem $325 - 5 Non $450</t>
  </si>
  <si>
    <t>Mutuality Conf</t>
  </si>
  <si>
    <t>31 Mem$495 Non$595</t>
  </si>
  <si>
    <t>Regional Meetings</t>
  </si>
  <si>
    <t>150 Mem $175</t>
  </si>
  <si>
    <t>ALM Seminar</t>
  </si>
  <si>
    <t>33 Mem$325 10 Non $450</t>
  </si>
  <si>
    <t>HR Conference</t>
  </si>
  <si>
    <t>23 Mem $450  6 Non$550</t>
  </si>
  <si>
    <t>Fraud Seminar</t>
  </si>
  <si>
    <t>16 Mem $325 4Non $450</t>
  </si>
  <si>
    <t>FDIC Directors</t>
  </si>
  <si>
    <t>55 $295</t>
  </si>
  <si>
    <t>TOTALS</t>
  </si>
  <si>
    <t>MKTG Exp.</t>
  </si>
  <si>
    <t>Webinars</t>
  </si>
  <si>
    <t>NextGen"U"</t>
  </si>
  <si>
    <t xml:space="preserve">           Hosting etc.</t>
  </si>
  <si>
    <t>Hosting etc.</t>
  </si>
  <si>
    <t>200 $125</t>
  </si>
  <si>
    <t>NET - No overhead</t>
  </si>
  <si>
    <t>Security Seminar</t>
  </si>
  <si>
    <t>20Mem$325 Non5$450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</si>
</sst>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0" fillId="0" borderId="0" xfId="0" applyNumberFormat="1"/>
    <xf numFmtId="0" fontId="3" fillId="0" borderId="0" xfId="2"/>
    <xf numFmtId="0" fontId="0" fillId="0" borderId="1" xfId="0" applyBorder="1"/>
    <xf numFmtId="0" fontId="4" fillId="0" borderId="0" xfId="0" applyFont="1"/>
    <xf numFmtId="43" fontId="0" fillId="0" borderId="1" xfId="1" applyFont="1" applyFill="1" applyBorder="1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43" fontId="0" fillId="4" borderId="0" xfId="0" applyNumberFormat="1" applyFill="1"/>
    <xf numFmtId="43" fontId="0" fillId="4" borderId="1" xfId="0" applyNumberFormat="1" applyFill="1" applyBorder="1"/>
    <xf numFmtId="43" fontId="0" fillId="4" borderId="2" xfId="0" applyNumberFormat="1" applyFill="1" applyBorder="1"/>
    <xf numFmtId="0" fontId="0" fillId="4" borderId="1" xfId="0" applyFill="1" applyBorder="1"/>
    <xf numFmtId="0" fontId="4" fillId="3" borderId="0" xfId="0" applyFont="1" applyFill="1"/>
    <xf numFmtId="43" fontId="0" fillId="3" borderId="0" xfId="1" applyFont="1" applyFill="1"/>
    <xf numFmtId="43" fontId="0" fillId="3" borderId="1" xfId="1" applyFont="1" applyFill="1" applyBorder="1"/>
    <xf numFmtId="43" fontId="0" fillId="3" borderId="0" xfId="0" applyNumberFormat="1" applyFill="1"/>
    <xf numFmtId="0" fontId="0" fillId="3" borderId="1" xfId="0" applyFill="1" applyBorder="1"/>
    <xf numFmtId="0" fontId="0" fillId="5" borderId="3" xfId="0" applyFill="1" applyBorder="1"/>
    <xf numFmtId="43" fontId="0" fillId="5" borderId="4" xfId="0" applyNumberFormat="1" applyFill="1" applyBorder="1"/>
    <xf numFmtId="43" fontId="0" fillId="5" borderId="5" xfId="0" applyNumberFormat="1" applyFill="1" applyBorder="1"/>
    <xf numFmtId="43" fontId="0" fillId="5" borderId="6" xfId="0" applyNumberForma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80@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7564-7BBA-400B-962D-C600CCBE09BF}">
  <sheetPr>
    <pageSetUpPr fitToPage="1"/>
  </sheetPr>
  <dimension ref="A1:Q20"/>
  <sheetViews>
    <sheetView tabSelected="1" workbookViewId="0">
      <selection activeCell="I9" sqref="I9"/>
    </sheetView>
  </sheetViews>
  <sheetFormatPr defaultRowHeight="14.5" x14ac:dyDescent="0.35"/>
  <cols>
    <col min="1" max="1" width="25" customWidth="1"/>
    <col min="2" max="2" width="18.90625" customWidth="1"/>
    <col min="3" max="3" width="17.7265625" customWidth="1"/>
    <col min="4" max="4" width="20.90625" customWidth="1"/>
    <col min="5" max="5" width="19.26953125" customWidth="1"/>
    <col min="6" max="6" width="16.81640625" customWidth="1"/>
    <col min="7" max="7" width="16.90625" customWidth="1"/>
    <col min="8" max="8" width="18.1796875" customWidth="1"/>
    <col min="9" max="9" width="25" customWidth="1"/>
    <col min="10" max="10" width="17.6328125" customWidth="1"/>
    <col min="11" max="11" width="17.26953125" customWidth="1"/>
    <col min="12" max="12" width="15.08984375" customWidth="1"/>
    <col min="13" max="14" width="11.1796875" customWidth="1"/>
    <col min="15" max="15" width="12.7265625" style="11" customWidth="1"/>
    <col min="16" max="16" width="14" customWidth="1"/>
    <col min="17" max="17" width="17" style="10" customWidth="1"/>
  </cols>
  <sheetData>
    <row r="1" spans="1:17" x14ac:dyDescent="0.35">
      <c r="B1" s="9" t="s">
        <v>0</v>
      </c>
      <c r="C1" s="10" t="s">
        <v>16</v>
      </c>
      <c r="D1" s="9" t="s">
        <v>17</v>
      </c>
      <c r="E1" s="10" t="s">
        <v>21</v>
      </c>
      <c r="F1" s="9" t="s">
        <v>23</v>
      </c>
      <c r="G1" s="10" t="s">
        <v>43</v>
      </c>
      <c r="H1" s="9" t="s">
        <v>27</v>
      </c>
      <c r="J1" s="9" t="s">
        <v>29</v>
      </c>
      <c r="K1" s="10" t="s">
        <v>31</v>
      </c>
      <c r="L1" s="9" t="s">
        <v>33</v>
      </c>
      <c r="M1" s="10" t="s">
        <v>37</v>
      </c>
      <c r="N1" s="9" t="s">
        <v>38</v>
      </c>
      <c r="O1" s="11" t="s">
        <v>35</v>
      </c>
      <c r="Q1" s="10" t="s">
        <v>25</v>
      </c>
    </row>
    <row r="2" spans="1:17" x14ac:dyDescent="0.35">
      <c r="A2" s="8" t="s">
        <v>1</v>
      </c>
      <c r="B2" s="6" t="s">
        <v>20</v>
      </c>
      <c r="C2" s="6" t="s">
        <v>19</v>
      </c>
      <c r="D2" s="6" t="s">
        <v>18</v>
      </c>
      <c r="E2" s="6" t="s">
        <v>22</v>
      </c>
      <c r="F2" s="6" t="s">
        <v>24</v>
      </c>
      <c r="G2" s="6" t="s">
        <v>44</v>
      </c>
      <c r="H2" s="6" t="s">
        <v>28</v>
      </c>
      <c r="I2" s="8" t="s">
        <v>1</v>
      </c>
      <c r="J2" s="6" t="s">
        <v>30</v>
      </c>
      <c r="K2" s="6" t="s">
        <v>32</v>
      </c>
      <c r="L2" s="6" t="s">
        <v>34</v>
      </c>
      <c r="M2" s="6"/>
      <c r="N2" s="4" t="s">
        <v>41</v>
      </c>
      <c r="Q2" s="16" t="s">
        <v>26</v>
      </c>
    </row>
    <row r="3" spans="1:17" x14ac:dyDescent="0.35">
      <c r="A3" t="s">
        <v>2</v>
      </c>
      <c r="B3" s="1">
        <v>11250</v>
      </c>
      <c r="C3" s="1">
        <v>6500</v>
      </c>
      <c r="D3" s="1">
        <v>6000</v>
      </c>
      <c r="E3" s="1">
        <v>6500</v>
      </c>
      <c r="F3" s="1">
        <v>15345</v>
      </c>
      <c r="G3" s="1">
        <v>6500</v>
      </c>
      <c r="H3" s="1">
        <f>SUM(33*325)</f>
        <v>10725</v>
      </c>
      <c r="I3" t="s">
        <v>2</v>
      </c>
      <c r="J3" s="1">
        <f>SUM(23*450)</f>
        <v>10350</v>
      </c>
      <c r="K3" s="1">
        <f>SUM(16*325)</f>
        <v>5200</v>
      </c>
      <c r="L3" s="1">
        <f>SUM(55*295)</f>
        <v>16225</v>
      </c>
      <c r="M3" s="1">
        <v>45600</v>
      </c>
      <c r="N3" s="1">
        <v>25000</v>
      </c>
      <c r="O3" s="12">
        <f>SUM(B3+C3+D3+E3+F3+G3+H3+J3+K3+L3+M3+N3)</f>
        <v>165195</v>
      </c>
      <c r="Q3" s="17">
        <f>SUM(150*175)</f>
        <v>26250</v>
      </c>
    </row>
    <row r="4" spans="1:17" x14ac:dyDescent="0.35">
      <c r="A4" t="s">
        <v>3</v>
      </c>
      <c r="B4" s="1">
        <v>1650</v>
      </c>
      <c r="C4" s="1">
        <v>900</v>
      </c>
      <c r="E4" s="1">
        <v>2250</v>
      </c>
      <c r="F4" s="1">
        <v>1190</v>
      </c>
      <c r="G4" s="1">
        <v>2250</v>
      </c>
      <c r="H4" s="1">
        <f>SUM(10*450)</f>
        <v>4500</v>
      </c>
      <c r="I4" t="s">
        <v>3</v>
      </c>
      <c r="J4" s="1">
        <f>SUM(6*550)</f>
        <v>3300</v>
      </c>
      <c r="K4" s="1">
        <f>SUM(4*450)</f>
        <v>1800</v>
      </c>
      <c r="O4" s="12">
        <f>SUM(B4+C4+E4+F4+G4+J4+K4)</f>
        <v>13340</v>
      </c>
    </row>
    <row r="5" spans="1:17" x14ac:dyDescent="0.35">
      <c r="A5" t="s">
        <v>4</v>
      </c>
      <c r="B5" s="2">
        <v>7500</v>
      </c>
      <c r="C5" s="2"/>
      <c r="D5" s="2">
        <v>3000</v>
      </c>
      <c r="E5" s="2">
        <v>3000</v>
      </c>
      <c r="F5" s="7">
        <v>11000</v>
      </c>
      <c r="G5" s="7">
        <v>3000</v>
      </c>
      <c r="H5" s="7">
        <v>3000</v>
      </c>
      <c r="I5" t="s">
        <v>4</v>
      </c>
      <c r="J5" s="7">
        <v>5000</v>
      </c>
      <c r="K5" s="7">
        <v>3000</v>
      </c>
      <c r="L5" s="7">
        <v>1500</v>
      </c>
      <c r="M5" s="7"/>
      <c r="N5" s="7"/>
      <c r="O5" s="13">
        <f>SUM(B5+C5+D5+E5+F5+G5+H5+J5+K5+L5)</f>
        <v>40000</v>
      </c>
      <c r="Q5" s="18">
        <v>20000</v>
      </c>
    </row>
    <row r="6" spans="1:17" x14ac:dyDescent="0.35">
      <c r="A6" s="8" t="s">
        <v>5</v>
      </c>
      <c r="B6" s="3">
        <f>SUM(B3:B5)</f>
        <v>20400</v>
      </c>
      <c r="C6" s="1">
        <v>7400</v>
      </c>
      <c r="D6" s="1">
        <f>SUM(D3:D5)</f>
        <v>9000</v>
      </c>
      <c r="E6" s="1">
        <f>SUM(E3:E5)</f>
        <v>11750</v>
      </c>
      <c r="F6" s="3">
        <f>SUM(F3:F5)</f>
        <v>27535</v>
      </c>
      <c r="G6" s="3">
        <f>SUM(G3:G5)</f>
        <v>11750</v>
      </c>
      <c r="H6" s="3">
        <f>SUM(H3:H5)</f>
        <v>18225</v>
      </c>
      <c r="I6" s="8" t="s">
        <v>5</v>
      </c>
      <c r="J6" s="3">
        <f>SUM(J3:J5)</f>
        <v>18650</v>
      </c>
      <c r="K6" s="3">
        <f>SUM(K3:K5)</f>
        <v>10000</v>
      </c>
      <c r="L6" s="3">
        <f>SUM(L3+L5)</f>
        <v>17725</v>
      </c>
      <c r="M6" s="3">
        <v>45600</v>
      </c>
      <c r="N6" s="3">
        <v>25000</v>
      </c>
      <c r="O6" s="14">
        <f>SUM(O3:O5)</f>
        <v>218535</v>
      </c>
      <c r="Q6" s="19">
        <f>SUM(Q3+Q5)</f>
        <v>46250</v>
      </c>
    </row>
    <row r="7" spans="1:17" ht="15" thickBot="1" x14ac:dyDescent="0.4">
      <c r="C7" s="1"/>
    </row>
    <row r="8" spans="1:17" x14ac:dyDescent="0.35">
      <c r="A8" s="8" t="s">
        <v>6</v>
      </c>
      <c r="C8" s="1"/>
      <c r="I8" s="8" t="s">
        <v>6</v>
      </c>
      <c r="P8" s="21" t="s">
        <v>36</v>
      </c>
    </row>
    <row r="9" spans="1:17" x14ac:dyDescent="0.35">
      <c r="A9" t="s">
        <v>7</v>
      </c>
      <c r="B9" s="1">
        <v>1800</v>
      </c>
      <c r="C9" s="1">
        <v>800</v>
      </c>
      <c r="D9" s="1">
        <v>800</v>
      </c>
      <c r="E9" s="1">
        <v>1800</v>
      </c>
      <c r="F9" s="1">
        <v>1800</v>
      </c>
      <c r="G9" s="1">
        <v>1800</v>
      </c>
      <c r="H9" s="1">
        <v>1800</v>
      </c>
      <c r="I9" t="s">
        <v>7</v>
      </c>
      <c r="J9" s="1">
        <v>1800</v>
      </c>
      <c r="K9" s="1">
        <v>800</v>
      </c>
      <c r="L9" s="1">
        <v>1000</v>
      </c>
      <c r="M9" s="1">
        <v>1000</v>
      </c>
      <c r="N9" s="1">
        <v>1500</v>
      </c>
      <c r="P9" s="22">
        <f>SUM(B9+C9+D9+E9+F9+G9+Q9+H9+J9+K9+L9+N9+M9)</f>
        <v>18500</v>
      </c>
      <c r="Q9" s="17">
        <v>1800</v>
      </c>
    </row>
    <row r="10" spans="1:17" x14ac:dyDescent="0.35">
      <c r="A10" t="s">
        <v>8</v>
      </c>
      <c r="B10" s="1">
        <v>500</v>
      </c>
      <c r="C10" s="1">
        <v>500</v>
      </c>
      <c r="D10" s="1">
        <v>250</v>
      </c>
      <c r="E10" s="1">
        <v>500</v>
      </c>
      <c r="F10" s="1">
        <v>750</v>
      </c>
      <c r="G10" s="1">
        <v>500</v>
      </c>
      <c r="H10" s="1">
        <v>500</v>
      </c>
      <c r="I10" t="s">
        <v>8</v>
      </c>
      <c r="J10" s="1">
        <v>750</v>
      </c>
      <c r="K10" s="1">
        <v>500</v>
      </c>
      <c r="L10" s="1">
        <v>500</v>
      </c>
      <c r="M10" s="1">
        <v>500</v>
      </c>
      <c r="N10" s="1"/>
      <c r="P10" s="23">
        <f>SUM(B10+C10+D10+E10+F10+G10+Q10+H10+J10+K10+L10)</f>
        <v>6750</v>
      </c>
      <c r="Q10" s="17">
        <v>1500</v>
      </c>
    </row>
    <row r="11" spans="1:17" ht="15" thickBot="1" x14ac:dyDescent="0.4">
      <c r="A11" t="s">
        <v>9</v>
      </c>
      <c r="B11" s="1">
        <v>3500</v>
      </c>
      <c r="C11" s="1">
        <v>2500</v>
      </c>
      <c r="D11" s="1"/>
      <c r="E11" s="1"/>
      <c r="F11" s="1">
        <v>2500</v>
      </c>
      <c r="G11" s="1">
        <v>2800</v>
      </c>
      <c r="H11" s="1">
        <v>2800</v>
      </c>
      <c r="I11" t="s">
        <v>9</v>
      </c>
      <c r="J11" s="1">
        <v>4000</v>
      </c>
      <c r="K11" s="1">
        <v>3000</v>
      </c>
      <c r="L11" s="1"/>
      <c r="M11" s="1"/>
      <c r="N11" s="1"/>
      <c r="P11" s="24">
        <f>SUM(P9:P10)</f>
        <v>25250</v>
      </c>
      <c r="Q11" s="17">
        <v>10000</v>
      </c>
    </row>
    <row r="12" spans="1:17" x14ac:dyDescent="0.35">
      <c r="A12" t="s">
        <v>10</v>
      </c>
      <c r="B12" s="1">
        <v>100</v>
      </c>
      <c r="C12" s="1"/>
      <c r="D12" s="1">
        <v>300</v>
      </c>
      <c r="E12">
        <v>50</v>
      </c>
      <c r="F12" s="1">
        <v>300</v>
      </c>
      <c r="G12" s="1">
        <v>50</v>
      </c>
      <c r="H12" s="1">
        <v>400</v>
      </c>
      <c r="I12" t="s">
        <v>10</v>
      </c>
      <c r="J12" s="1">
        <v>100</v>
      </c>
      <c r="K12" s="1"/>
      <c r="L12" s="1">
        <v>250</v>
      </c>
      <c r="M12" s="1"/>
      <c r="N12" s="1"/>
      <c r="Q12" s="17">
        <v>3500</v>
      </c>
    </row>
    <row r="13" spans="1:17" x14ac:dyDescent="0.35">
      <c r="A13" t="s">
        <v>11</v>
      </c>
      <c r="B13" s="1"/>
      <c r="C13" s="1"/>
      <c r="D13" s="1"/>
      <c r="I13" t="s">
        <v>11</v>
      </c>
    </row>
    <row r="14" spans="1:17" x14ac:dyDescent="0.35">
      <c r="A14" t="s">
        <v>12</v>
      </c>
      <c r="B14" s="1">
        <v>700</v>
      </c>
      <c r="C14" s="1"/>
      <c r="D14" s="1">
        <v>350</v>
      </c>
      <c r="E14" s="1">
        <v>350</v>
      </c>
      <c r="F14" s="1">
        <v>750</v>
      </c>
      <c r="G14" s="1">
        <v>350</v>
      </c>
      <c r="H14" s="1">
        <v>700</v>
      </c>
      <c r="I14" t="s">
        <v>12</v>
      </c>
      <c r="J14" s="1">
        <v>700</v>
      </c>
      <c r="K14" s="1">
        <v>300</v>
      </c>
      <c r="L14" s="1">
        <v>700</v>
      </c>
      <c r="M14" s="1"/>
      <c r="N14" s="1"/>
      <c r="Q14" s="17">
        <v>1050</v>
      </c>
    </row>
    <row r="15" spans="1:17" x14ac:dyDescent="0.35">
      <c r="A15" t="s">
        <v>13</v>
      </c>
      <c r="B15" s="1">
        <v>2500</v>
      </c>
      <c r="C15" s="1"/>
      <c r="D15" s="1">
        <v>500</v>
      </c>
      <c r="E15" s="1">
        <v>2500</v>
      </c>
      <c r="F15" s="1">
        <v>2800</v>
      </c>
      <c r="G15" s="1">
        <v>1800</v>
      </c>
      <c r="H15" s="1">
        <v>1800</v>
      </c>
      <c r="I15" t="s">
        <v>13</v>
      </c>
      <c r="J15" s="1">
        <v>1800</v>
      </c>
      <c r="L15" s="1">
        <v>800</v>
      </c>
      <c r="M15" s="1"/>
      <c r="N15" s="1"/>
      <c r="Q15" s="17">
        <v>3000</v>
      </c>
    </row>
    <row r="16" spans="1:17" x14ac:dyDescent="0.35">
      <c r="A16" t="s">
        <v>14</v>
      </c>
      <c r="B16" s="1">
        <v>3500</v>
      </c>
      <c r="C16" s="1">
        <v>770</v>
      </c>
      <c r="D16" s="1">
        <v>1200</v>
      </c>
      <c r="E16" s="1">
        <v>1728</v>
      </c>
      <c r="F16" s="1">
        <v>6698</v>
      </c>
      <c r="G16" s="1">
        <v>1792</v>
      </c>
      <c r="H16" s="1">
        <v>2795</v>
      </c>
      <c r="I16" t="s">
        <v>14</v>
      </c>
      <c r="J16" s="1">
        <v>3625</v>
      </c>
      <c r="K16" s="1">
        <v>700</v>
      </c>
      <c r="L16" s="1">
        <v>4260</v>
      </c>
      <c r="M16" s="1"/>
      <c r="N16" s="1"/>
      <c r="Q16" s="17">
        <v>11250</v>
      </c>
    </row>
    <row r="17" spans="1:17" x14ac:dyDescent="0.35">
      <c r="A17" t="s">
        <v>39</v>
      </c>
      <c r="B17" s="5"/>
      <c r="C17" s="2"/>
      <c r="D17" s="2"/>
      <c r="E17" s="5"/>
      <c r="F17" s="5"/>
      <c r="G17" s="5"/>
      <c r="H17" s="5"/>
      <c r="I17" t="s">
        <v>40</v>
      </c>
      <c r="J17" s="5"/>
      <c r="K17" s="5"/>
      <c r="L17" s="5"/>
      <c r="M17" s="5"/>
      <c r="N17" s="2">
        <v>8000</v>
      </c>
      <c r="O17" s="15"/>
      <c r="Q17" s="20"/>
    </row>
    <row r="18" spans="1:17" x14ac:dyDescent="0.35">
      <c r="A18" s="8" t="s">
        <v>15</v>
      </c>
      <c r="B18" s="3">
        <f>SUM(B9:B16)</f>
        <v>12600</v>
      </c>
      <c r="C18" s="1">
        <f>SUM(C9:C12)</f>
        <v>3800</v>
      </c>
      <c r="D18" s="1">
        <f>SUM(D9:D16)</f>
        <v>3400</v>
      </c>
      <c r="E18" s="3">
        <f>SUM(E9:E16)</f>
        <v>6928</v>
      </c>
      <c r="F18" s="3">
        <f>SUM(F9:F16)</f>
        <v>15598</v>
      </c>
      <c r="G18" s="3">
        <f>SUM(G9:G16)</f>
        <v>9092</v>
      </c>
      <c r="H18" s="3">
        <f>SUM(H9:H16)</f>
        <v>10795</v>
      </c>
      <c r="I18" s="8" t="s">
        <v>15</v>
      </c>
      <c r="J18" s="3">
        <f>SUM(J9:J16)</f>
        <v>12775</v>
      </c>
      <c r="K18" s="3">
        <f>SUM(K9:K16)</f>
        <v>5300</v>
      </c>
      <c r="L18" s="3">
        <f>SUM(L9:L17)</f>
        <v>7510</v>
      </c>
      <c r="M18" s="3">
        <f>SUM(M9:M16)</f>
        <v>1500</v>
      </c>
      <c r="N18" s="3">
        <f>SUM(N9:N17)</f>
        <v>9500</v>
      </c>
      <c r="O18" s="14">
        <f>SUM(B18+C18+D18+E18+F18+G18+H18+J18+K18+L18+M18+N18)</f>
        <v>98798</v>
      </c>
      <c r="Q18" s="19">
        <f>SUM(Q9:Q17)</f>
        <v>32100</v>
      </c>
    </row>
    <row r="20" spans="1:17" x14ac:dyDescent="0.35">
      <c r="A20" s="8" t="s">
        <v>42</v>
      </c>
      <c r="B20" s="3">
        <f t="shared" ref="B20:H20" si="0">SUM(B6-B18)</f>
        <v>7800</v>
      </c>
      <c r="C20" s="3">
        <f t="shared" si="0"/>
        <v>3600</v>
      </c>
      <c r="D20" s="3">
        <f t="shared" si="0"/>
        <v>5600</v>
      </c>
      <c r="E20" s="3">
        <f t="shared" si="0"/>
        <v>4822</v>
      </c>
      <c r="F20" s="3">
        <f t="shared" si="0"/>
        <v>11937</v>
      </c>
      <c r="G20" s="3">
        <f>SUM(G6-G18)</f>
        <v>2658</v>
      </c>
      <c r="H20" s="3">
        <f t="shared" si="0"/>
        <v>7430</v>
      </c>
      <c r="I20" t="s">
        <v>42</v>
      </c>
      <c r="J20" s="3">
        <f t="shared" ref="J20:O20" si="1">SUM(J6-J18)</f>
        <v>5875</v>
      </c>
      <c r="K20" s="3">
        <f t="shared" si="1"/>
        <v>4700</v>
      </c>
      <c r="L20" s="3">
        <f t="shared" si="1"/>
        <v>10215</v>
      </c>
      <c r="M20" s="3">
        <f t="shared" si="1"/>
        <v>44100</v>
      </c>
      <c r="N20" s="3">
        <f t="shared" si="1"/>
        <v>15500</v>
      </c>
      <c r="O20" s="14">
        <f t="shared" si="1"/>
        <v>119737</v>
      </c>
      <c r="Q20" s="19">
        <f>SUM(Q6-Q18)</f>
        <v>14150</v>
      </c>
    </row>
  </sheetData>
  <hyperlinks>
    <hyperlink ref="N2" r:id="rId1" display="80@125" xr:uid="{98AD764D-908A-421E-B851-7AC8B0FBB8B5}"/>
  </hyperlinks>
  <printOptions headings="1" gridLines="1"/>
  <pageMargins left="0.7" right="0.7" top="0.75" bottom="0.75" header="0.3" footer="0.3"/>
  <pageSetup paperSize="5" fitToWidth="2" fitToHeight="0"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Holbert</dc:creator>
  <cp:lastModifiedBy>Barbara Holbert</cp:lastModifiedBy>
  <cp:lastPrinted>2020-12-08T14:50:32Z</cp:lastPrinted>
  <dcterms:created xsi:type="dcterms:W3CDTF">2020-10-13T17:11:59Z</dcterms:created>
  <dcterms:modified xsi:type="dcterms:W3CDTF">2020-12-08T14:51:21Z</dcterms:modified>
</cp:coreProperties>
</file>