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Brook\FED Dropbox\CB\Association Folders\PACB\Correspondence\"/>
    </mc:Choice>
  </mc:AlternateContent>
  <xr:revisionPtr revIDLastSave="0" documentId="8_{D33D372A-E5E5-479C-8F9F-1839F3188444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87" i="1" l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<sst xmlns="http://schemas.openxmlformats.org/spreadsheetml/2006/main" count="5873" uniqueCount="1390">
  <si>
    <t/>
  </si>
  <si>
    <t>Webinar Date</t>
  </si>
  <si>
    <t>Webinar</t>
  </si>
  <si>
    <t>Assn</t>
  </si>
  <si>
    <t>Name</t>
  </si>
  <si>
    <t>City</t>
  </si>
  <si>
    <t>State</t>
  </si>
  <si>
    <t>Email</t>
  </si>
  <si>
    <t>Institution</t>
  </si>
  <si>
    <t>Title</t>
  </si>
  <si>
    <t>Product</t>
  </si>
  <si>
    <t>Qty</t>
  </si>
  <si>
    <t>Total</t>
  </si>
  <si>
    <t>Late</t>
  </si>
  <si>
    <t>Lending to Hemp Businesses, Including Recent USDA Interim Hemp Production Guidance</t>
  </si>
  <si>
    <t>PACB</t>
  </si>
  <si>
    <t>Kimberly Turner</t>
  </si>
  <si>
    <t>Harrisburg</t>
  </si>
  <si>
    <t>PA</t>
  </si>
  <si>
    <t>kturner@centricbank.com</t>
  </si>
  <si>
    <t>Centric Bank</t>
  </si>
  <si>
    <t>Chief Risk Officer</t>
  </si>
  <si>
    <t>Live</t>
  </si>
  <si>
    <t>Zach Ebert</t>
  </si>
  <si>
    <t>Reading</t>
  </si>
  <si>
    <t>zebert@customersbank.com</t>
  </si>
  <si>
    <t>Customers Bank</t>
  </si>
  <si>
    <t>Business Development Officer</t>
  </si>
  <si>
    <t>Thomas Beck</t>
  </si>
  <si>
    <t>Mifflinburg</t>
  </si>
  <si>
    <t>tbeck@miffbank.com</t>
  </si>
  <si>
    <t>Heather Hearn</t>
  </si>
  <si>
    <t>Indiana</t>
  </si>
  <si>
    <t>hearnh@infirstbank.com</t>
  </si>
  <si>
    <t>InFirst Bank</t>
  </si>
  <si>
    <t>Training Manager</t>
  </si>
  <si>
    <t>Recorded</t>
  </si>
  <si>
    <t>Jamie Chverchko</t>
  </si>
  <si>
    <t>Altoona</t>
  </si>
  <si>
    <t>jchverchko@penncrestbank.com</t>
  </si>
  <si>
    <t>PennCrest Bank</t>
  </si>
  <si>
    <t>Training Specialist</t>
  </si>
  <si>
    <t>Cameron Skelton</t>
  </si>
  <si>
    <t>Warren</t>
  </si>
  <si>
    <t>cameron.skelton@northwest.com</t>
  </si>
  <si>
    <t>Northwest Bank</t>
  </si>
  <si>
    <t>Linda DeAngelis</t>
  </si>
  <si>
    <t>ldeangelis@penncrestbank.com</t>
  </si>
  <si>
    <t>Staff Services Director</t>
  </si>
  <si>
    <t>Thaddeus Clements</t>
  </si>
  <si>
    <t>Pittsburgh</t>
  </si>
  <si>
    <t>tclements@tscbank.com</t>
  </si>
  <si>
    <t>TriState Capital Bank</t>
  </si>
  <si>
    <t>CHRO</t>
  </si>
  <si>
    <t>Stacy Krempasky</t>
  </si>
  <si>
    <t>Monroeville</t>
  </si>
  <si>
    <t>skrempasky@standardbankpa.com</t>
  </si>
  <si>
    <t>Standard Bank</t>
  </si>
  <si>
    <t>Fvp Director of Finance</t>
  </si>
  <si>
    <t>Susan Look</t>
  </si>
  <si>
    <t>Ambler</t>
  </si>
  <si>
    <t>slook@amblersav.com</t>
  </si>
  <si>
    <t>Ambler Savings Bank</t>
  </si>
  <si>
    <t>Lydia Cochran</t>
  </si>
  <si>
    <t>Bird In Hand</t>
  </si>
  <si>
    <t>lcochran@bihbank.com</t>
  </si>
  <si>
    <t>Bank of Bird in Hand</t>
  </si>
  <si>
    <t>Operations Specialist</t>
  </si>
  <si>
    <t>Renee Zemany</t>
  </si>
  <si>
    <t>Charleroi</t>
  </si>
  <si>
    <t>rzemany@cfsbank.com</t>
  </si>
  <si>
    <t>CFS bank</t>
  </si>
  <si>
    <t>BSA Officer</t>
  </si>
  <si>
    <t>Glenda Port</t>
  </si>
  <si>
    <t>Orbisonia</t>
  </si>
  <si>
    <t>gkport@csborbisonia.com</t>
  </si>
  <si>
    <t>Community State Bank of Orbiosnia</t>
  </si>
  <si>
    <t>VP Branch Administration Manager</t>
  </si>
  <si>
    <t>Sue Filchner</t>
  </si>
  <si>
    <t>Stroudsburg</t>
  </si>
  <si>
    <t>sfilchne@essabank.com</t>
  </si>
  <si>
    <t>IRA Administrator</t>
  </si>
  <si>
    <t>Tedi Brewer</t>
  </si>
  <si>
    <t>Waynesburg</t>
  </si>
  <si>
    <t>tjbrewer@firstfederalofgreene.com</t>
  </si>
  <si>
    <t>Michael DePaulo</t>
  </si>
  <si>
    <t>Palmerton</t>
  </si>
  <si>
    <t>mdepaulo@1stnorthernbank.com</t>
  </si>
  <si>
    <t>First Northern Bank and Trust Co</t>
  </si>
  <si>
    <t>Julie Chambers</t>
  </si>
  <si>
    <t>Fryburg</t>
  </si>
  <si>
    <t>jchambers@fun-bank.com</t>
  </si>
  <si>
    <t>First United National Bank</t>
  </si>
  <si>
    <t>Operations Officer</t>
  </si>
  <si>
    <t>Michele Shearer</t>
  </si>
  <si>
    <t>Greenville</t>
  </si>
  <si>
    <t>mshearer@greenvillesavings.com</t>
  </si>
  <si>
    <t>Greenville Savings Bank</t>
  </si>
  <si>
    <t>VP Operations</t>
  </si>
  <si>
    <t>Lauren Hillard</t>
  </si>
  <si>
    <t>lauren.hillard@investmentsb.com</t>
  </si>
  <si>
    <t>Investment Savings Bank</t>
  </si>
  <si>
    <t>AVP Asst Contoller</t>
  </si>
  <si>
    <t>Constanza Russo-Ehrgood</t>
  </si>
  <si>
    <t>Cleona</t>
  </si>
  <si>
    <t>crusso@jbt.bank</t>
  </si>
  <si>
    <t>BOTH</t>
  </si>
  <si>
    <t>Regina Wilson</t>
  </si>
  <si>
    <t>Springfield</t>
  </si>
  <si>
    <t>rwilson@sharonbank.com</t>
  </si>
  <si>
    <t>Sharon Bank</t>
  </si>
  <si>
    <t>SVP Bank Ops</t>
  </si>
  <si>
    <t>Cyndee Pritchard</t>
  </si>
  <si>
    <t>Turbotville</t>
  </si>
  <si>
    <t>cyndee@ttnb.com</t>
  </si>
  <si>
    <t>Turbotville National Bank</t>
  </si>
  <si>
    <t>Administrative Assistant</t>
  </si>
  <si>
    <t>Top 10 Issues for the 2019 HMDA Report: Due March 1, 2020</t>
  </si>
  <si>
    <t>Laura Seibert</t>
  </si>
  <si>
    <t>lseibert@customersbank.com</t>
  </si>
  <si>
    <t>Audit Manager</t>
  </si>
  <si>
    <t>Theresa Thompson</t>
  </si>
  <si>
    <t>tthompson@1stnorthernbank.com</t>
  </si>
  <si>
    <t>First Northern Bank and Trust</t>
  </si>
  <si>
    <t>VP, Compliance Officer</t>
  </si>
  <si>
    <t>Chasitie Marcinkowski</t>
  </si>
  <si>
    <t>Fleetwood</t>
  </si>
  <si>
    <t>cmarcinkowski@fleetwoodbank.com</t>
  </si>
  <si>
    <t>Fleetwood Bank</t>
  </si>
  <si>
    <t>Credit Administration Specialist</t>
  </si>
  <si>
    <t>Sean Hankey</t>
  </si>
  <si>
    <t>shankey@marioncenterbank.com</t>
  </si>
  <si>
    <t>Marion Center Bank</t>
  </si>
  <si>
    <t>Compliance Officer</t>
  </si>
  <si>
    <t>Sherry Knauft</t>
  </si>
  <si>
    <t>sknauft@essabank.com</t>
  </si>
  <si>
    <t>Vp, Operations Manager</t>
  </si>
  <si>
    <t>Eileen Austin</t>
  </si>
  <si>
    <t>Newtown</t>
  </si>
  <si>
    <t>eaustin@fnbn.com</t>
  </si>
  <si>
    <t>Corporate Officer / HR Representative</t>
  </si>
  <si>
    <t>John C Jacobsen</t>
  </si>
  <si>
    <t>Huntingdon Valley</t>
  </si>
  <si>
    <t>croth@myhvb.com</t>
  </si>
  <si>
    <t>Huntingdon Valley Bank</t>
  </si>
  <si>
    <t>Jessica Fairman</t>
  </si>
  <si>
    <t>Butler</t>
  </si>
  <si>
    <t>jfairman@nextierbank.com</t>
  </si>
  <si>
    <t>NexTier Bank</t>
  </si>
  <si>
    <t>HR</t>
  </si>
  <si>
    <t>Call Report Update 2020</t>
  </si>
  <si>
    <t>Cheryl Shreckengos</t>
  </si>
  <si>
    <t>Clarion</t>
  </si>
  <si>
    <t>cshreckengost@clarionbank.com</t>
  </si>
  <si>
    <t>Clarion County Community Bank</t>
  </si>
  <si>
    <t>VP</t>
  </si>
  <si>
    <t>Amy Garraty</t>
  </si>
  <si>
    <t>Doylestown</t>
  </si>
  <si>
    <t>agarraty@myhvb.com</t>
  </si>
  <si>
    <t>Financial Reporting Manager</t>
  </si>
  <si>
    <t>Melissa Hallinan</t>
  </si>
  <si>
    <t>mhallinan@penncrestbank.com</t>
  </si>
  <si>
    <t>Controller</t>
  </si>
  <si>
    <t>Karen Adamson</t>
  </si>
  <si>
    <t>Phoenixville</t>
  </si>
  <si>
    <t>kadamson@phoenixfed.com</t>
  </si>
  <si>
    <t>Comptroller</t>
  </si>
  <si>
    <t>Dawn Ewing</t>
  </si>
  <si>
    <t>Lancaster</t>
  </si>
  <si>
    <t>dewing@rklcpa.com</t>
  </si>
  <si>
    <t>RKL LLP</t>
  </si>
  <si>
    <t>Office Manager</t>
  </si>
  <si>
    <t>Robert Lamotta</t>
  </si>
  <si>
    <t>Philadelphia</t>
  </si>
  <si>
    <t>rlamotta@unitedsavingsbank.com</t>
  </si>
  <si>
    <t>United Savings Bank</t>
  </si>
  <si>
    <t>Accounting Manager</t>
  </si>
  <si>
    <t>Karen Hunter</t>
  </si>
  <si>
    <t>Bristol</t>
  </si>
  <si>
    <t>khunter@williampenn.bank</t>
  </si>
  <si>
    <t>William Penn Bank</t>
  </si>
  <si>
    <t>Svp, Controller</t>
  </si>
  <si>
    <t>Tracey Obaker</t>
  </si>
  <si>
    <t>Johnstown</t>
  </si>
  <si>
    <t>tobaker@1stsummit.bank</t>
  </si>
  <si>
    <t>1st Summit Bank</t>
  </si>
  <si>
    <t>Human Resource Assistant</t>
  </si>
  <si>
    <t>Nancy Covert</t>
  </si>
  <si>
    <t>nlcovert@csborbisonia.com</t>
  </si>
  <si>
    <t>Community StateBank</t>
  </si>
  <si>
    <t>Operations Manager</t>
  </si>
  <si>
    <t>Michael Depaulo</t>
  </si>
  <si>
    <t>Angela Healy</t>
  </si>
  <si>
    <t>Aston</t>
  </si>
  <si>
    <t>angief@iwsb.com</t>
  </si>
  <si>
    <t>Iron Workers Bank</t>
  </si>
  <si>
    <t>Assistant Branch Manager</t>
  </si>
  <si>
    <t>Karla Rush</t>
  </si>
  <si>
    <t>krush@phoenixfed.com</t>
  </si>
  <si>
    <t>Tabatha Williams</t>
  </si>
  <si>
    <t>twilliams@prudentialbanker.com</t>
  </si>
  <si>
    <t>Prudential Bank</t>
  </si>
  <si>
    <t>Michelle Gilbert</t>
  </si>
  <si>
    <t>Somerset</t>
  </si>
  <si>
    <t>gilbert@somersettrust.com</t>
  </si>
  <si>
    <t>Somerset Trust Company</t>
  </si>
  <si>
    <t>Jane Karney</t>
  </si>
  <si>
    <t>Williamsport</t>
  </si>
  <si>
    <t>jkarney@woodlandsbank.com</t>
  </si>
  <si>
    <t>Woodlands Bank</t>
  </si>
  <si>
    <t>Human Resources Manager</t>
  </si>
  <si>
    <t>Linda McGinnis</t>
  </si>
  <si>
    <t>Wyomissing</t>
  </si>
  <si>
    <t>lmcginnis@bankmobile.com</t>
  </si>
  <si>
    <t>VP Banking Operations</t>
  </si>
  <si>
    <t>Donna Martino</t>
  </si>
  <si>
    <t>Jim Thorpe</t>
  </si>
  <si>
    <t>dmartino@mauchchunktrust.com</t>
  </si>
  <si>
    <t>Mauch Chunk Trust Co.</t>
  </si>
  <si>
    <t>Deposit Operations Manager</t>
  </si>
  <si>
    <t>Cheryl Krah</t>
  </si>
  <si>
    <t>Pottsville</t>
  </si>
  <si>
    <t>ckrah@riverviewbankpa.com</t>
  </si>
  <si>
    <t>Riverview Bank</t>
  </si>
  <si>
    <t>Account Services</t>
  </si>
  <si>
    <t>Using the UBPR to Improve Bank Performance</t>
  </si>
  <si>
    <t>Julie Wilson</t>
  </si>
  <si>
    <t>Erie</t>
  </si>
  <si>
    <t>julie.wilson@marquettesavings.com</t>
  </si>
  <si>
    <t>Marquette Savings Bank</t>
  </si>
  <si>
    <t>CFO</t>
  </si>
  <si>
    <t>Susan Powell</t>
  </si>
  <si>
    <t>powell@somersettrust.com</t>
  </si>
  <si>
    <t>SVP Audit</t>
  </si>
  <si>
    <t>William Kuzo</t>
  </si>
  <si>
    <t>Mount Carmel,</t>
  </si>
  <si>
    <t>wjkuzo@unb.bank</t>
  </si>
  <si>
    <t>UNB Bank</t>
  </si>
  <si>
    <t>Action Plan for Reg CC Rule Changes Effective July 1, 2020</t>
  </si>
  <si>
    <t>Karla Shadle</t>
  </si>
  <si>
    <t>ksshadle@csborbisonia.com</t>
  </si>
  <si>
    <t>Community State Bank of Orbisonia</t>
  </si>
  <si>
    <t>Trainer</t>
  </si>
  <si>
    <t>comp-coupon</t>
  </si>
  <si>
    <t>Thomas Carpenter</t>
  </si>
  <si>
    <t>Hatboro</t>
  </si>
  <si>
    <t>tcarpenter@hatborofed.com</t>
  </si>
  <si>
    <t>Hatboro Federal Savings</t>
  </si>
  <si>
    <t>VP Compliance</t>
  </si>
  <si>
    <t>Brenda Daniels</t>
  </si>
  <si>
    <t>Hallstead</t>
  </si>
  <si>
    <t>nicole.finch@psbt.com</t>
  </si>
  <si>
    <t>Peoples Security Bank and Trust</t>
  </si>
  <si>
    <t>Effective Time Mastery: Working Smarter, Not Harder</t>
  </si>
  <si>
    <t>Kelly Montefiori</t>
  </si>
  <si>
    <t>Kelly.Montefiori@marquettesavings.bank</t>
  </si>
  <si>
    <t>COO</t>
  </si>
  <si>
    <t>Diane Donato</t>
  </si>
  <si>
    <t>ddonato@communitybank.tv</t>
  </si>
  <si>
    <t>Community Bank</t>
  </si>
  <si>
    <t>Avp, Human Resources Manager</t>
  </si>
  <si>
    <t>Commercial Lending Series: Commercial Loan Documentation</t>
  </si>
  <si>
    <t>Troy Campbell</t>
  </si>
  <si>
    <t>tcampbell@altoonabank.com</t>
  </si>
  <si>
    <t>Altoona First Savings Bank</t>
  </si>
  <si>
    <t>President/CEO</t>
  </si>
  <si>
    <t>Jennifer Metts</t>
  </si>
  <si>
    <t>cwhite@communitybank.tv</t>
  </si>
  <si>
    <t>Vice President</t>
  </si>
  <si>
    <t>Benjamin Clark</t>
  </si>
  <si>
    <t>Bloomsburg</t>
  </si>
  <si>
    <t>jdillon@firstcolumbiabank.com</t>
  </si>
  <si>
    <t>VP/Loan Operations Manager</t>
  </si>
  <si>
    <t>Kristy Stitzel</t>
  </si>
  <si>
    <t>kstitzel@fleetwoodbank.com</t>
  </si>
  <si>
    <t>AVP Credit Analyst</t>
  </si>
  <si>
    <t>Brandi Snook</t>
  </si>
  <si>
    <t>Reedsville</t>
  </si>
  <si>
    <t>roxanne.greising@kishbank.com</t>
  </si>
  <si>
    <t>Kish Bank</t>
  </si>
  <si>
    <t>Franklin Rothenberger</t>
  </si>
  <si>
    <t>frothenberger@phoenixfed.com</t>
  </si>
  <si>
    <t>Chief Credit Officer</t>
  </si>
  <si>
    <t>Alisha Whipkey</t>
  </si>
  <si>
    <t>awhipkey@somersettrust.com</t>
  </si>
  <si>
    <t>Lending Specialist</t>
  </si>
  <si>
    <t>Auza Maria Martins</t>
  </si>
  <si>
    <t>amartins@unitedsavingsbank.com</t>
  </si>
  <si>
    <t>Brenda Weismiller</t>
  </si>
  <si>
    <t>brenda.weismiller@marquettesavings.bank</t>
  </si>
  <si>
    <t>Cpmpliance Analyst</t>
  </si>
  <si>
    <t>Lisa Bonacci</t>
  </si>
  <si>
    <t>Clarks Summit</t>
  </si>
  <si>
    <t>lbonacci@citizens-savings.com</t>
  </si>
  <si>
    <t>Citizens Savings Bank</t>
  </si>
  <si>
    <t>Julie Freed</t>
  </si>
  <si>
    <t>Ephrata</t>
  </si>
  <si>
    <t>jfreed@epnb.com</t>
  </si>
  <si>
    <t>Ephrata National Bank</t>
  </si>
  <si>
    <t>Wendy Southard</t>
  </si>
  <si>
    <t>Mansfield</t>
  </si>
  <si>
    <t>wsouthard@firstcitizensbank.com</t>
  </si>
  <si>
    <t>First Citizens Community Bank</t>
  </si>
  <si>
    <t>Avp, Iso</t>
  </si>
  <si>
    <t>Jeff Wozniak</t>
  </si>
  <si>
    <t>Berwick</t>
  </si>
  <si>
    <t>jwozniak@fkc.bank</t>
  </si>
  <si>
    <t>First Keystone Community  Bank</t>
  </si>
  <si>
    <t>Svp, Iso</t>
  </si>
  <si>
    <t>Elaine Barfield</t>
  </si>
  <si>
    <t>Bedford</t>
  </si>
  <si>
    <t>ebarfield@hometownbankpa.com</t>
  </si>
  <si>
    <t>Hometown Bank of PA</t>
  </si>
  <si>
    <t>SVP</t>
  </si>
  <si>
    <t>Thomas French</t>
  </si>
  <si>
    <t>Lewistown</t>
  </si>
  <si>
    <t>tefrench@mcs-bank.com</t>
  </si>
  <si>
    <t>MCS Bank</t>
  </si>
  <si>
    <t>Vp/cro</t>
  </si>
  <si>
    <t>Scott Bostjancic</t>
  </si>
  <si>
    <t>scott.bostjancic@midpennbank.com</t>
  </si>
  <si>
    <t>Mid Penn Bank</t>
  </si>
  <si>
    <t>Director of Education and Development</t>
  </si>
  <si>
    <t>Gwyn Gephart</t>
  </si>
  <si>
    <t>Mifflintown</t>
  </si>
  <si>
    <t>rachael.clark@pennianbank.com</t>
  </si>
  <si>
    <t>Pennian Bank</t>
  </si>
  <si>
    <t>Data Processing Supervisor</t>
  </si>
  <si>
    <t>Sidney Smith</t>
  </si>
  <si>
    <t>Phila</t>
  </si>
  <si>
    <t>Jlivewell@prsbank.com</t>
  </si>
  <si>
    <t>Port  Richmond Savings</t>
  </si>
  <si>
    <t>Pres</t>
  </si>
  <si>
    <t>Linda Broome</t>
  </si>
  <si>
    <t>Marysville</t>
  </si>
  <si>
    <t>lbroome@riverviewbankpa.com</t>
  </si>
  <si>
    <t>Shelly Stockmal</t>
  </si>
  <si>
    <t>Limerick</t>
  </si>
  <si>
    <t>sstockmal@victorybank.com</t>
  </si>
  <si>
    <t>Victory Bank</t>
  </si>
  <si>
    <t>Victory Community Leader</t>
  </si>
  <si>
    <t>Marsha Williams</t>
  </si>
  <si>
    <t>Latrobe</t>
  </si>
  <si>
    <t>mwilliams@wfsavings.com</t>
  </si>
  <si>
    <t>Westmoreland Federal</t>
  </si>
  <si>
    <t>Compliance</t>
  </si>
  <si>
    <t>James Read</t>
  </si>
  <si>
    <t>Levittown</t>
  </si>
  <si>
    <t>jread@williampenn.bank</t>
  </si>
  <si>
    <t>SVP/Cto</t>
  </si>
  <si>
    <t>Nicole Wilson</t>
  </si>
  <si>
    <t>newilson@csborbisonia.com</t>
  </si>
  <si>
    <t>Community State Bank</t>
  </si>
  <si>
    <t>Kim Taylor</t>
  </si>
  <si>
    <t>Camp Hill</t>
  </si>
  <si>
    <t>ktaylor@linkbank.com</t>
  </si>
  <si>
    <t>LinkBank</t>
  </si>
  <si>
    <t>Tracey O'Baker</t>
  </si>
  <si>
    <t>HR Assistant</t>
  </si>
  <si>
    <t>Michael Martin</t>
  </si>
  <si>
    <t>Jonestown</t>
  </si>
  <si>
    <t>mmartin@bihbank.com</t>
  </si>
  <si>
    <t>Bank of Bird In Hand</t>
  </si>
  <si>
    <t>Small Business Lender</t>
  </si>
  <si>
    <t>John Beyer</t>
  </si>
  <si>
    <t>jbeyer@penncrestbank.com</t>
  </si>
  <si>
    <t>Deposit Account Series: Deposit Operations Update 2020</t>
  </si>
  <si>
    <t>Kim Shaulis</t>
  </si>
  <si>
    <t>Paradise</t>
  </si>
  <si>
    <t>kshaulis@bihbank.com</t>
  </si>
  <si>
    <t>Bank of Bird in Hamd</t>
  </si>
  <si>
    <t>Deposit Operations Specialist</t>
  </si>
  <si>
    <t>Michelle McPeak</t>
  </si>
  <si>
    <t>Bethel Park</t>
  </si>
  <si>
    <t>mmcpeak@brentwoodbank.com</t>
  </si>
  <si>
    <t>Brentwood Bank</t>
  </si>
  <si>
    <t>Training Officer</t>
  </si>
  <si>
    <t>Dena Hartzell</t>
  </si>
  <si>
    <t>dhartzell@fun-bank.com</t>
  </si>
  <si>
    <t>Colleen Schute</t>
  </si>
  <si>
    <t>cschute@myhvb.com</t>
  </si>
  <si>
    <t>EFT Adm.</t>
  </si>
  <si>
    <t>Bernadette Kent</t>
  </si>
  <si>
    <t>bernadette.kent@pennianbank.com</t>
  </si>
  <si>
    <t>SVP Operations Mgr</t>
  </si>
  <si>
    <t>brenda.daniels@psbt.com</t>
  </si>
  <si>
    <t>Peoples Security Bank</t>
  </si>
  <si>
    <t>Melissa Musser</t>
  </si>
  <si>
    <t>West Milton</t>
  </si>
  <si>
    <t>mmusser@scb.bank</t>
  </si>
  <si>
    <t>Susquehanna Community Bank</t>
  </si>
  <si>
    <t>Joan Coleman</t>
  </si>
  <si>
    <t>jcoleman@amblersav.com</t>
  </si>
  <si>
    <t>Sr Vice President</t>
  </si>
  <si>
    <t>Elaine Shindle</t>
  </si>
  <si>
    <t>Coatesville</t>
  </si>
  <si>
    <t>eshindle@coatesvillesavings.com</t>
  </si>
  <si>
    <t>Coatesville Savings Bank</t>
  </si>
  <si>
    <t>Asst. VP of Lending</t>
  </si>
  <si>
    <t>Pamela Johns</t>
  </si>
  <si>
    <t>Chambersburg</t>
  </si>
  <si>
    <t>pam.johns@f-mtrust.com</t>
  </si>
  <si>
    <t>Vp, Loan Servicing Manager</t>
  </si>
  <si>
    <t>Zena Keller</t>
  </si>
  <si>
    <t>zkeller@1stnorthernbank.com</t>
  </si>
  <si>
    <t>VP Retail Loan Manager</t>
  </si>
  <si>
    <t>Jeff Dilullo</t>
  </si>
  <si>
    <t>Sandy Lake</t>
  </si>
  <si>
    <t>j4dil@mcsbank.net</t>
  </si>
  <si>
    <t>Mercer County State Bank</t>
  </si>
  <si>
    <t>VP/Loan Administration</t>
  </si>
  <si>
    <t>Pat Campbell</t>
  </si>
  <si>
    <t>Blue Bell</t>
  </si>
  <si>
    <t>pcampbell@meridianmortgage.com</t>
  </si>
  <si>
    <t>Meridian Bank</t>
  </si>
  <si>
    <t>VP Residential Lending</t>
  </si>
  <si>
    <t>Lisa Grant</t>
  </si>
  <si>
    <t>Milton</t>
  </si>
  <si>
    <t>lgrant@miltonsavingsbank.com</t>
  </si>
  <si>
    <t>Milton Savings Bank</t>
  </si>
  <si>
    <t>VP/CLO</t>
  </si>
  <si>
    <t>Denise Ickes</t>
  </si>
  <si>
    <t>dzickes@somersettrust.com</t>
  </si>
  <si>
    <t>VP Lending</t>
  </si>
  <si>
    <t>Jennifer Stipe</t>
  </si>
  <si>
    <t>Bird-in-hand</t>
  </si>
  <si>
    <t>jstipe@bihbank.com</t>
  </si>
  <si>
    <t>Bank of Bird-in-Hand</t>
  </si>
  <si>
    <t>Vp, Loan Operations Manager</t>
  </si>
  <si>
    <t>Stacy Knapp</t>
  </si>
  <si>
    <t>stacy.knapp@northwest.com</t>
  </si>
  <si>
    <t>Appraisal Compliance Checklist, Including New Threshold Limits</t>
  </si>
  <si>
    <t>Lorna Wieland</t>
  </si>
  <si>
    <t>Landisburg</t>
  </si>
  <si>
    <t>p.mclaughlin@bankoflandisburg.com</t>
  </si>
  <si>
    <t>Bank of Landisburg</t>
  </si>
  <si>
    <t>Human Resource Officer</t>
  </si>
  <si>
    <t>Director Of Education And Development</t>
  </si>
  <si>
    <t>Karen Kulick</t>
  </si>
  <si>
    <t>kkulick@nextierbank.com</t>
  </si>
  <si>
    <t>VP/Compliance Officer</t>
  </si>
  <si>
    <t>Zachary Helsley</t>
  </si>
  <si>
    <t>zhelsley@somersettrust.com</t>
  </si>
  <si>
    <t>Appraisal Administrator</t>
  </si>
  <si>
    <t>Call Report Preparation: Avoiding Common Errors</t>
  </si>
  <si>
    <t>p.thompson@bankoflandisburg.com</t>
  </si>
  <si>
    <t>Nick McGuirk</t>
  </si>
  <si>
    <t>nmcguirk@fun-bank.com</t>
  </si>
  <si>
    <t>Dan Honkus</t>
  </si>
  <si>
    <t>honkus@somersettrust.com</t>
  </si>
  <si>
    <t>Commercial Lending Series: Managing a Commercial Construction Loan: Start to Finish</t>
  </si>
  <si>
    <t>Shay Flanagan</t>
  </si>
  <si>
    <t>Clearfield</t>
  </si>
  <si>
    <t>sflanagan@cbtbank.bank</t>
  </si>
  <si>
    <t>CBT Bank, a Division of Riverview Bank</t>
  </si>
  <si>
    <t>Commercial Relationship Mngr</t>
  </si>
  <si>
    <t>Dean Wesley</t>
  </si>
  <si>
    <t>Exton</t>
  </si>
  <si>
    <t>dwesley@firstresourcebank.com</t>
  </si>
  <si>
    <t>First Resource Bank</t>
  </si>
  <si>
    <t>Senior Vice President</t>
  </si>
  <si>
    <t>Shannon Illiano</t>
  </si>
  <si>
    <t>silliano@fleetwoodbank.com</t>
  </si>
  <si>
    <t>Executive Assistant</t>
  </si>
  <si>
    <t>Daniel Wiekrykas</t>
  </si>
  <si>
    <t>bladley@fleetwoodbank.com</t>
  </si>
  <si>
    <t>Brian C Mahlstedt</t>
  </si>
  <si>
    <t>Dunmore</t>
  </si>
  <si>
    <t>mary.lashinski@fncb.com</t>
  </si>
  <si>
    <t>FNCB Bank</t>
  </si>
  <si>
    <t>Evp; Chief Lending Officer</t>
  </si>
  <si>
    <t>Jennifer Kuhn</t>
  </si>
  <si>
    <t>jennifer.kuhn@marquettesavings.bank</t>
  </si>
  <si>
    <t>Admin Assistant</t>
  </si>
  <si>
    <t>Ronald McNeely</t>
  </si>
  <si>
    <t>r6mcn@mcsbank.net</t>
  </si>
  <si>
    <t>Carlyn Butz</t>
  </si>
  <si>
    <t>carlyn.butz@midpennbank.com</t>
  </si>
  <si>
    <t>Senior Credit Officer</t>
  </si>
  <si>
    <t>Diane Kneller</t>
  </si>
  <si>
    <t>Neffs</t>
  </si>
  <si>
    <t>knellerd@neffsnatl.com</t>
  </si>
  <si>
    <t>Neffs National Bank</t>
  </si>
  <si>
    <t>Loan Supervisor</t>
  </si>
  <si>
    <t>Thomas Blackledge</t>
  </si>
  <si>
    <t>thomas.blackledge@psbt.com</t>
  </si>
  <si>
    <t>Regional Credit Officer</t>
  </si>
  <si>
    <t>Mary Engle</t>
  </si>
  <si>
    <t>engle@somersettrust.com</t>
  </si>
  <si>
    <t>Assistant Secretary</t>
  </si>
  <si>
    <t>Tioga Franklin Savings Bank</t>
  </si>
  <si>
    <t>coconnell@tiogafranklin.com</t>
  </si>
  <si>
    <t>Understanding Marijuana Business Compliance for the Board</t>
  </si>
  <si>
    <t>Nathan Smith</t>
  </si>
  <si>
    <t>Wilmerding</t>
  </si>
  <si>
    <t>nathan@compassbank.us</t>
  </si>
  <si>
    <t>Compass Savings Bank</t>
  </si>
  <si>
    <t>Kelly.Montefiori@MarquetteSavings.bank</t>
  </si>
  <si>
    <t>CCO</t>
  </si>
  <si>
    <t>alfred Ambrosano</t>
  </si>
  <si>
    <t>aambrosano@prudentialbanker.com</t>
  </si>
  <si>
    <t>Brian Nowak</t>
  </si>
  <si>
    <t>West Chester</t>
  </si>
  <si>
    <t>bnowak@srsnodgrass.com</t>
  </si>
  <si>
    <t>S.R. Snodgrass</t>
  </si>
  <si>
    <t>Audit Supervisor</t>
  </si>
  <si>
    <t>Scott Weimer</t>
  </si>
  <si>
    <t>Saltsburg</t>
  </si>
  <si>
    <t>Scott.Weimer@stbank.com</t>
  </si>
  <si>
    <t>VP Loan Documentation Mgr</t>
  </si>
  <si>
    <t>Margaret Grzandziel</t>
  </si>
  <si>
    <t>mgrzandziel@standardbankpa.com</t>
  </si>
  <si>
    <t>Commercial Admin</t>
  </si>
  <si>
    <t>Christine Appleman</t>
  </si>
  <si>
    <t>cappleman@scb.bank</t>
  </si>
  <si>
    <t>Mortgage Underwriter</t>
  </si>
  <si>
    <t>Nancy Marone</t>
  </si>
  <si>
    <t>nmarone@unitedsavingsbank.com</t>
  </si>
  <si>
    <t>AVP</t>
  </si>
  <si>
    <t>Amy Burke</t>
  </si>
  <si>
    <t>Norristown</t>
  </si>
  <si>
    <t>aburke@customersbank.com</t>
  </si>
  <si>
    <t>VP Compliance Officer</t>
  </si>
  <si>
    <t>Natalie Carrozza</t>
  </si>
  <si>
    <t>mvineburg@firstresourcebank.com</t>
  </si>
  <si>
    <t>EVP-Chief Operating Officer</t>
  </si>
  <si>
    <t>Alexis Steals</t>
  </si>
  <si>
    <t>asteals@tscbank.com</t>
  </si>
  <si>
    <t>Product Manager</t>
  </si>
  <si>
    <t>Robert LaMotta</t>
  </si>
  <si>
    <t>David Hale</t>
  </si>
  <si>
    <t>dhale@standardbankpa.com</t>
  </si>
  <si>
    <t>Standard Bank, PaSB</t>
  </si>
  <si>
    <t>Credit Analyst</t>
  </si>
  <si>
    <t>Kathleen Zeh</t>
  </si>
  <si>
    <t>kzeh@bihbank.com</t>
  </si>
  <si>
    <t>Deposit Operations Officer</t>
  </si>
  <si>
    <t>Ronald Cekovich</t>
  </si>
  <si>
    <t>Ron.Cekovich@f-mtrust.com</t>
  </si>
  <si>
    <t>Jennifer Jaycox</t>
  </si>
  <si>
    <t>Honesdale</t>
  </si>
  <si>
    <t>ebarton@hnbbank.com</t>
  </si>
  <si>
    <t>Honesdale National Bank</t>
  </si>
  <si>
    <t>Paul Wetty</t>
  </si>
  <si>
    <t>kkeefrider@phoenixfed.com</t>
  </si>
  <si>
    <t>Information Technology Manager</t>
  </si>
  <si>
    <t>Consumer Loan Flood Insurance Forms Line-by-Line</t>
  </si>
  <si>
    <t>Alison Menotti</t>
  </si>
  <si>
    <t>alison.menotti@waynebank.com</t>
  </si>
  <si>
    <t>Wayne Bank</t>
  </si>
  <si>
    <t>Loan Operations Supervisor</t>
  </si>
  <si>
    <t>Kim Jones</t>
  </si>
  <si>
    <t>Somerville</t>
  </si>
  <si>
    <t>NJ</t>
  </si>
  <si>
    <t>kim@wtgroupllc.com</t>
  </si>
  <si>
    <t>Western Technologies Group</t>
  </si>
  <si>
    <t>VP Business Development, Client Services</t>
  </si>
  <si>
    <t>Patricia Lutz</t>
  </si>
  <si>
    <t>plutz@essabank.com</t>
  </si>
  <si>
    <t>Stephanie Barton</t>
  </si>
  <si>
    <t>Orefield</t>
  </si>
  <si>
    <t>sbarton@newtripolibank.net</t>
  </si>
  <si>
    <t>New Tripoli Bank</t>
  </si>
  <si>
    <t>Svp, Chief Information Officer</t>
  </si>
  <si>
    <t>Doriann Hoffman</t>
  </si>
  <si>
    <t>doriann.hoffman@pennianbank.com</t>
  </si>
  <si>
    <t>Senior Financial Analyst</t>
  </si>
  <si>
    <t>Steven Matzus</t>
  </si>
  <si>
    <t>Greensburg</t>
  </si>
  <si>
    <t>Steven.Matzus@stbank.com</t>
  </si>
  <si>
    <t>Bonnie Baker</t>
  </si>
  <si>
    <t>Scranton</t>
  </si>
  <si>
    <t>bonnie.baker@psbt.com</t>
  </si>
  <si>
    <t>Peoples Security Bank and Trust Company</t>
  </si>
  <si>
    <t>Get Ready for New ACH Return Code R11: Effective April 1, 2020</t>
  </si>
  <si>
    <t>Christopher Zlobik</t>
  </si>
  <si>
    <t>czlobik@fkc.bank</t>
  </si>
  <si>
    <t>First Keystone Community Bank</t>
  </si>
  <si>
    <t>John Freitas</t>
  </si>
  <si>
    <t>jfreitas@firstresourcebank.com</t>
  </si>
  <si>
    <t>Vp, Operations</t>
  </si>
  <si>
    <t>Celeste Allen</t>
  </si>
  <si>
    <t>Paoli</t>
  </si>
  <si>
    <t>callen@mymalvernbank.com</t>
  </si>
  <si>
    <t>Malvern Bank NA</t>
  </si>
  <si>
    <t>Fvp Operations</t>
  </si>
  <si>
    <t>Anthony.Stuart@marquettesavings.bank</t>
  </si>
  <si>
    <t>Phoenixville Federal Bank</t>
  </si>
  <si>
    <t>New FMLA Families First Requirements for Paid Leave Effective April 1, 2020</t>
  </si>
  <si>
    <t>Kim Heller</t>
  </si>
  <si>
    <t>kheller@fkc.bank</t>
  </si>
  <si>
    <t>Assistant VP Human Resources Manager</t>
  </si>
  <si>
    <t>Karen Vasiliou</t>
  </si>
  <si>
    <t>K.Vasiliou@jtnb.com</t>
  </si>
  <si>
    <t>Jim Thorpe Neighborhood Bank</t>
  </si>
  <si>
    <t>Darla Livermore</t>
  </si>
  <si>
    <t>dlivermore@nextierbank.com</t>
  </si>
  <si>
    <t>SVP Director of HR</t>
  </si>
  <si>
    <t>Julia Sersen</t>
  </si>
  <si>
    <t>jsersen@phoenixfed.com</t>
  </si>
  <si>
    <t>Executive Secretary/HR Benefits/Asst. Se</t>
  </si>
  <si>
    <t>Jack Rothkopf</t>
  </si>
  <si>
    <t>dvanderveer@prudentialbanker.com</t>
  </si>
  <si>
    <t>Peter Gohl</t>
  </si>
  <si>
    <t>pgohl@washingtonsav.com</t>
  </si>
  <si>
    <t>Washington Savings Bank</t>
  </si>
  <si>
    <t>Jill Ross</t>
  </si>
  <si>
    <t>jross@williampenn.bank</t>
  </si>
  <si>
    <t>EVP Chief Retail and Commercial Officer</t>
  </si>
  <si>
    <t>Lisa Hassinger</t>
  </si>
  <si>
    <t>Northumberland</t>
  </si>
  <si>
    <t>lhassinger@norrybank.com</t>
  </si>
  <si>
    <t>Northumberland National Bank</t>
  </si>
  <si>
    <t>Thomas Stone</t>
  </si>
  <si>
    <t>Gettysburg</t>
  </si>
  <si>
    <t>tstone@acnb.com</t>
  </si>
  <si>
    <t>ACNB Bank</t>
  </si>
  <si>
    <t>Evp, Chief Community Banking Officer</t>
  </si>
  <si>
    <t>Lori Kurtz</t>
  </si>
  <si>
    <t>lkurtz@cbtbank.bank</t>
  </si>
  <si>
    <t>CBT Bank, a division of Riverview Bank</t>
  </si>
  <si>
    <t>Jeanine Henry</t>
  </si>
  <si>
    <t>jhenry@communitybank.tv</t>
  </si>
  <si>
    <t>VP - Retail Loan Administration</t>
  </si>
  <si>
    <t>Roxanne Greising</t>
  </si>
  <si>
    <t>State College</t>
  </si>
  <si>
    <t>Stacy Valent</t>
  </si>
  <si>
    <t>dfuchs@mymalvernbank.com</t>
  </si>
  <si>
    <t>Malvern Bank</t>
  </si>
  <si>
    <t>Craig Dombrowski</t>
  </si>
  <si>
    <t>craig.dombrowski@marquettesavings.bank</t>
  </si>
  <si>
    <t>Assistant Vice President</t>
  </si>
  <si>
    <t>Mastercard Dispute Resolution for Chargebacks</t>
  </si>
  <si>
    <t>a.stoak@bankoflandisburg.com</t>
  </si>
  <si>
    <t>Michele.Krantz@marquettesavings.bank</t>
  </si>
  <si>
    <t>Julie Sellitto</t>
  </si>
  <si>
    <t>julie.sellitto@psbt.com</t>
  </si>
  <si>
    <t>Samantha Crisanti</t>
  </si>
  <si>
    <t>scrisanti@prudentialbanker.com</t>
  </si>
  <si>
    <t>First Northern Bank and Trust Co.</t>
  </si>
  <si>
    <t>Hannah Jackson</t>
  </si>
  <si>
    <t>Wellsboro</t>
  </si>
  <si>
    <t>Hannahj@cnbankpa.com</t>
  </si>
  <si>
    <t>Training Facilitator</t>
  </si>
  <si>
    <t>Stephanie Lefferson</t>
  </si>
  <si>
    <t>slefferson@essabank.com</t>
  </si>
  <si>
    <t>Corporate Secretary</t>
  </si>
  <si>
    <t>Amanda Ducey</t>
  </si>
  <si>
    <t>amanda.ducey@f-mtrust.com</t>
  </si>
  <si>
    <t>Mary McNichols</t>
  </si>
  <si>
    <t>JComerford@fddbank.com</t>
  </si>
  <si>
    <t>Fidelity Bank</t>
  </si>
  <si>
    <t>Susan OConnor</t>
  </si>
  <si>
    <t>susan.oconnor@investmentsb.com</t>
  </si>
  <si>
    <t>Community Banker/Corporate Secretary</t>
  </si>
  <si>
    <t>Ronald Morales</t>
  </si>
  <si>
    <t>rmorales@mymalvernbank.com</t>
  </si>
  <si>
    <t>Malvern Bank, NA</t>
  </si>
  <si>
    <t>Vp, Exec. Asst to CEO</t>
  </si>
  <si>
    <t>Anna Mano</t>
  </si>
  <si>
    <t>amano@marioncenterbank.com</t>
  </si>
  <si>
    <t>J. Kopinski</t>
  </si>
  <si>
    <t>kopinski@somersettrust.com</t>
  </si>
  <si>
    <t>Somerset Trust Co</t>
  </si>
  <si>
    <t>Kim Davis</t>
  </si>
  <si>
    <t>kdavis@standardbankpa.com</t>
  </si>
  <si>
    <t>Charles Oconnell</t>
  </si>
  <si>
    <t>Karla Villatoro de Friedman</t>
  </si>
  <si>
    <t>kfriedman@tscbank.com</t>
  </si>
  <si>
    <t>General Counsel</t>
  </si>
  <si>
    <t>Suzanne Taylor</t>
  </si>
  <si>
    <t>Washington</t>
  </si>
  <si>
    <t>sday@mywashingtonfinancial.com</t>
  </si>
  <si>
    <t>Washington Financial Bank</t>
  </si>
  <si>
    <t>Interagency Statement on Loan Modifications: Working with Borrowers Impacted by COVID-19</t>
  </si>
  <si>
    <t>Robert Heinrich</t>
  </si>
  <si>
    <t>Strongsville</t>
  </si>
  <si>
    <t>OH</t>
  </si>
  <si>
    <t>bheinrich@srsnodgrass.com</t>
  </si>
  <si>
    <t>S R  Snodgrass</t>
  </si>
  <si>
    <t>Credit Review Specialist</t>
  </si>
  <si>
    <t>Nathaniel Sives</t>
  </si>
  <si>
    <t>nsives@bmtc.com</t>
  </si>
  <si>
    <t>Bryn Mawr Trust BMT</t>
  </si>
  <si>
    <t>Audit Officer</t>
  </si>
  <si>
    <t>Joseph Gangemi</t>
  </si>
  <si>
    <t>jgangemi@mymalvernbank.com</t>
  </si>
  <si>
    <t>Malvern Bank National Association</t>
  </si>
  <si>
    <t>Nick Garifo</t>
  </si>
  <si>
    <t>Alexandria</t>
  </si>
  <si>
    <t>VA</t>
  </si>
  <si>
    <t>nick.garifo@nelsonmullins.com</t>
  </si>
  <si>
    <t>Nelson Mullins</t>
  </si>
  <si>
    <t>Associate</t>
  </si>
  <si>
    <t>Juliya Kofman Greenfield</t>
  </si>
  <si>
    <t>JKofmanGreenfield@rklcpa.com</t>
  </si>
  <si>
    <t>Jeanine Fallon</t>
  </si>
  <si>
    <t>jfallon@washfin.bank</t>
  </si>
  <si>
    <t>Washington Financial Bak</t>
  </si>
  <si>
    <t>Community Banking Division Manager</t>
  </si>
  <si>
    <t>Karla Villatoro De Friedman</t>
  </si>
  <si>
    <t>Tristate Capital Bank</t>
  </si>
  <si>
    <t>Heather Sargent</t>
  </si>
  <si>
    <t>hrsargent@firstcitizensbank.com</t>
  </si>
  <si>
    <t>Scott Daum</t>
  </si>
  <si>
    <t>sdaum@fun-bank.com</t>
  </si>
  <si>
    <t>Sharon Hammel</t>
  </si>
  <si>
    <t>Philadlephia</t>
  </si>
  <si>
    <t>shammel@myrepublicbank.com</t>
  </si>
  <si>
    <t>Republic Bank</t>
  </si>
  <si>
    <t>Chief Retail Officer</t>
  </si>
  <si>
    <t>Avis Graham</t>
  </si>
  <si>
    <t>Avis.Graham@f-mtrust.com</t>
  </si>
  <si>
    <t>Jaime Hansson</t>
  </si>
  <si>
    <t>jhansson@jbt.bank</t>
  </si>
  <si>
    <t>Community Banking Officer, Bank Trainer</t>
  </si>
  <si>
    <t>Deborah Barbour</t>
  </si>
  <si>
    <t>d6bar@mcsbank.net</t>
  </si>
  <si>
    <t>Sr. VP/Chief Compliance Officer</t>
  </si>
  <si>
    <t>Jessica Furler</t>
  </si>
  <si>
    <t>Ickesburg</t>
  </si>
  <si>
    <t>jessica.furler@pennianbank.com</t>
  </si>
  <si>
    <t>Electronic Banking Specialist II</t>
  </si>
  <si>
    <t>Ruth Skonecki</t>
  </si>
  <si>
    <t>Mount Carmel</t>
  </si>
  <si>
    <t>sross@unb.bank</t>
  </si>
  <si>
    <t>Asst. VP</t>
  </si>
  <si>
    <t>Rebecca Palmer</t>
  </si>
  <si>
    <t>rpalmer@communitybank.tv</t>
  </si>
  <si>
    <t>Project Manager</t>
  </si>
  <si>
    <t>Ron Kozak</t>
  </si>
  <si>
    <t>rkozak@fleetwoodbank.com</t>
  </si>
  <si>
    <t>Avp, Information Technology Manager</t>
  </si>
  <si>
    <t>Jack Rookstool</t>
  </si>
  <si>
    <t>jrookstool@hatborofed.com</t>
  </si>
  <si>
    <t>AVP Cto</t>
  </si>
  <si>
    <t>10 Strategies for Remaining Independent in a Consolidating Environment</t>
  </si>
  <si>
    <t>Countdown to Reg CC Rule Changes Effective July 1, 2020</t>
  </si>
  <si>
    <t>Maria Partesano</t>
  </si>
  <si>
    <t>New Haven</t>
  </si>
  <si>
    <t>CT</t>
  </si>
  <si>
    <t>mpartesano@bankmobile.com</t>
  </si>
  <si>
    <t>BankMobile/Customers Bank</t>
  </si>
  <si>
    <t>Audit Director</t>
  </si>
  <si>
    <t>Robert Kline</t>
  </si>
  <si>
    <t>bkline@fleetwoodbank.com</t>
  </si>
  <si>
    <t>Chief Operating Officer</t>
  </si>
  <si>
    <t>BSA Compliance Requirements During the COVID-19 Challenge</t>
  </si>
  <si>
    <t>Jennifer Schnakenberg</t>
  </si>
  <si>
    <t>Chalfont</t>
  </si>
  <si>
    <t>jschnakenberg@firstrust.com</t>
  </si>
  <si>
    <t>Firstrust Bank</t>
  </si>
  <si>
    <t>Harry Stiffler</t>
  </si>
  <si>
    <t>hstiffler@washfin.bank</t>
  </si>
  <si>
    <t>jmichaels@norrybank.com</t>
  </si>
  <si>
    <t>SVP Chief Risk Officer</t>
  </si>
  <si>
    <t>Vincent Martone</t>
  </si>
  <si>
    <t>vmartone@citizens-savings.com</t>
  </si>
  <si>
    <t>Security Officer</t>
  </si>
  <si>
    <t>Kayla Irwin</t>
  </si>
  <si>
    <t>kirwin@riverviewbankpa.com</t>
  </si>
  <si>
    <t>SVP/Bank Ops</t>
  </si>
  <si>
    <t>Kimberley Conn</t>
  </si>
  <si>
    <t>Smethport</t>
  </si>
  <si>
    <t>kconn@hamlinbank.com</t>
  </si>
  <si>
    <t>Hamlin Bank and Trust Company</t>
  </si>
  <si>
    <t>Holly Bouchard</t>
  </si>
  <si>
    <t>hbouchard@acbb.com</t>
  </si>
  <si>
    <t>Atlantic Community Bankers Bank</t>
  </si>
  <si>
    <t>Project Management Officer</t>
  </si>
  <si>
    <t>Joseph Mikolaitis</t>
  </si>
  <si>
    <t>Cherry Hill</t>
  </si>
  <si>
    <t>JMikolaitis@Firstrust.com</t>
  </si>
  <si>
    <t>EVP and General Counsel</t>
  </si>
  <si>
    <t>Kerri Martin</t>
  </si>
  <si>
    <t>kmartin@hometownbankpa.com</t>
  </si>
  <si>
    <t>Hometown Bank of Pennsylvania</t>
  </si>
  <si>
    <t>BSA/Compliance Officer</t>
  </si>
  <si>
    <t>Beth Wolyniec</t>
  </si>
  <si>
    <t>Muncy</t>
  </si>
  <si>
    <t>beth.wolyniec@muncybank.com</t>
  </si>
  <si>
    <t>Alert! Impact of Reg D Changes</t>
  </si>
  <si>
    <t>Executive Assiatant</t>
  </si>
  <si>
    <t>Visa Claims Resolution for Chargebacks</t>
  </si>
  <si>
    <t>Demystifying TRID for Construction Loans Using the New CFPB Guides</t>
  </si>
  <si>
    <t>Human Resources Assistant</t>
  </si>
  <si>
    <t>Holly Ryan</t>
  </si>
  <si>
    <t>Edison</t>
  </si>
  <si>
    <t>Hryan@tscbank.com</t>
  </si>
  <si>
    <t>TriState Captial Bank</t>
  </si>
  <si>
    <t>Stephen Long</t>
  </si>
  <si>
    <t>slong@unitedsavingsbank.com</t>
  </si>
  <si>
    <t>S R Snodgrass</t>
  </si>
  <si>
    <t>Carol Buckwalter</t>
  </si>
  <si>
    <t>cbuckwalter@phoenixfed.com</t>
  </si>
  <si>
    <t>Vice President / Marketing</t>
  </si>
  <si>
    <t>Branch Manager Guide to Success</t>
  </si>
  <si>
    <t>Kathleen Campbell</t>
  </si>
  <si>
    <t>kcampbell@firstcitizensbank.com</t>
  </si>
  <si>
    <t>Svp, Director of Marketing</t>
  </si>
  <si>
    <t>Jaclyn Parry Bogert</t>
  </si>
  <si>
    <t>JKParry@fnbn.com</t>
  </si>
  <si>
    <t>First National Bank of Newtown</t>
  </si>
  <si>
    <t>VP/Director of HR</t>
  </si>
  <si>
    <t>Shawn Griffin</t>
  </si>
  <si>
    <t>mcoffman@1stnorthernbank.com</t>
  </si>
  <si>
    <t>Cto</t>
  </si>
  <si>
    <t>Kathleen Schwick</t>
  </si>
  <si>
    <t>kschwick@mauchchunktrust.com</t>
  </si>
  <si>
    <t>Mauch Chunk Trust Company</t>
  </si>
  <si>
    <t>Michelle McDermott</t>
  </si>
  <si>
    <t>Mmcdermott@prsbank.com</t>
  </si>
  <si>
    <t>Port Richmond Savings</t>
  </si>
  <si>
    <t>Customer Service Representative</t>
  </si>
  <si>
    <t>Rhoda Lauver</t>
  </si>
  <si>
    <t>RLAUVER@JBT.BANK</t>
  </si>
  <si>
    <t>ssmith@prsbank.com</t>
  </si>
  <si>
    <t>Danelle Stewart</t>
  </si>
  <si>
    <t>Cranberry Twp</t>
  </si>
  <si>
    <t>dstewart@srsnodgrass.com</t>
  </si>
  <si>
    <t>S.R. Snodgrass, P.C.</t>
  </si>
  <si>
    <t>Christine Boettlin</t>
  </si>
  <si>
    <t>cboettlin@bihbank.com</t>
  </si>
  <si>
    <t>Brand Developement/Facilities</t>
  </si>
  <si>
    <t>Terri Capristo</t>
  </si>
  <si>
    <t>tcapristo@brentwoodbank.com</t>
  </si>
  <si>
    <t>HR Manager</t>
  </si>
  <si>
    <t>Jennifer Poulsen</t>
  </si>
  <si>
    <t>Emlenton</t>
  </si>
  <si>
    <t>jpoulsen@farmersnb.com</t>
  </si>
  <si>
    <t>Farmers National Bank of Emlenton</t>
  </si>
  <si>
    <t>John Douglass</t>
  </si>
  <si>
    <t>jdouglass@hatborofed.com</t>
  </si>
  <si>
    <t>Vice President, Chief Operating Officer</t>
  </si>
  <si>
    <t>Charles McGroarty</t>
  </si>
  <si>
    <t>Haddonfield</t>
  </si>
  <si>
    <t>cmcgroarty@unitedsavingsbank.com</t>
  </si>
  <si>
    <t>COO/CIO</t>
  </si>
  <si>
    <t>jlondon@communitybank.tv</t>
  </si>
  <si>
    <t>SVP Commercial Loan Administration</t>
  </si>
  <si>
    <t>Teresa Ames</t>
  </si>
  <si>
    <t>DC</t>
  </si>
  <si>
    <t>tames@luselaw.com</t>
  </si>
  <si>
    <t>Luse Gorman, PC</t>
  </si>
  <si>
    <t>Janet Brandtonies</t>
  </si>
  <si>
    <t>sday@washfin.bank</t>
  </si>
  <si>
    <t>Vice President/Controller</t>
  </si>
  <si>
    <t>John Nigrelli</t>
  </si>
  <si>
    <t>jnigrelli@unitedsavingsbank.com</t>
  </si>
  <si>
    <t>Completing the TRID Loan Estimate Line-by-Line</t>
  </si>
  <si>
    <t>Dave Rolston</t>
  </si>
  <si>
    <t>njanschka@customersbank.com</t>
  </si>
  <si>
    <t>C OConnell</t>
  </si>
  <si>
    <t>Bank</t>
  </si>
  <si>
    <t>Three Key Risk Assessments in Enterprise Risk Management</t>
  </si>
  <si>
    <t>Csr Receptionist</t>
  </si>
  <si>
    <t>Dawn Hall</t>
  </si>
  <si>
    <t>dawn.hall@muncybank.com</t>
  </si>
  <si>
    <t>Muncy Bank and Trust Company</t>
  </si>
  <si>
    <t>Timothy Kirtley</t>
  </si>
  <si>
    <t>timothy.kirtley@psbt.com</t>
  </si>
  <si>
    <t>EVP / CRO</t>
  </si>
  <si>
    <t>Credit Risk Management During a Pandemic</t>
  </si>
  <si>
    <t>Jennifer Solo</t>
  </si>
  <si>
    <t>soloj@infirstbank.com</t>
  </si>
  <si>
    <t>Vp, Credit Analysis</t>
  </si>
  <si>
    <t>Mark Addleman</t>
  </si>
  <si>
    <t>maddleman@somersettrust.com</t>
  </si>
  <si>
    <t>Avp, Risk Officer and Lending Operations</t>
  </si>
  <si>
    <t>Jon Swearer</t>
  </si>
  <si>
    <t>jswearer@victorybank.com</t>
  </si>
  <si>
    <t>Andrew Corfont</t>
  </si>
  <si>
    <t>acorfont@communitybank.tv</t>
  </si>
  <si>
    <t>SVP of Marketing</t>
  </si>
  <si>
    <t>Rebecca Yeager</t>
  </si>
  <si>
    <t>ryeager@scb.bank</t>
  </si>
  <si>
    <t>Marketing Manager</t>
  </si>
  <si>
    <t>d.berry@bankoflandisburg.com</t>
  </si>
  <si>
    <t>pcourtney@fleetwoodbank.com</t>
  </si>
  <si>
    <t>Fair Lending Comparative File Review That Meets Regulator Expectations</t>
  </si>
  <si>
    <t>Billy Seitz</t>
  </si>
  <si>
    <t>bseitz@customersbank.com</t>
  </si>
  <si>
    <t>Edward Baker</t>
  </si>
  <si>
    <t>Bensalem</t>
  </si>
  <si>
    <t>ebaker@firstrust.com</t>
  </si>
  <si>
    <t>Firstrust</t>
  </si>
  <si>
    <t>Vp, Audit Manager</t>
  </si>
  <si>
    <t>Tiffany Bator</t>
  </si>
  <si>
    <t>tiffany.bator@fncb.com</t>
  </si>
  <si>
    <t>Compliance Assistant</t>
  </si>
  <si>
    <t>Aron Carter</t>
  </si>
  <si>
    <t>amy.clark@jssb.com</t>
  </si>
  <si>
    <t>Jersey Shore State Bank</t>
  </si>
  <si>
    <t>Jamie Reichel</t>
  </si>
  <si>
    <t>jreichel@cfsbank.com</t>
  </si>
  <si>
    <t>CFS Bank</t>
  </si>
  <si>
    <t>Accounting Supervisor</t>
  </si>
  <si>
    <t>David Moore</t>
  </si>
  <si>
    <t>dmoore@firstresourcebank.com</t>
  </si>
  <si>
    <t>AVP Deposit Operations Supervisor</t>
  </si>
  <si>
    <t>Kristina Ogren</t>
  </si>
  <si>
    <t>Kristina.Ogren@northwest.com</t>
  </si>
  <si>
    <t>Patricia Dykes</t>
  </si>
  <si>
    <t>pdykes@williampenn.bank</t>
  </si>
  <si>
    <t>SVP  Deposit Operations</t>
  </si>
  <si>
    <t>Managing In-House Real Estate Evaluations</t>
  </si>
  <si>
    <t>M Timothy Bender</t>
  </si>
  <si>
    <t>New Holland</t>
  </si>
  <si>
    <t>tbender@bihbank.com</t>
  </si>
  <si>
    <t>Chief Credit and Operations Officer</t>
  </si>
  <si>
    <t>ecalvario@communitybank.tv</t>
  </si>
  <si>
    <t>Csr/Receptionist</t>
  </si>
  <si>
    <t>Steven Kotch</t>
  </si>
  <si>
    <t>skotch@fkc.bank</t>
  </si>
  <si>
    <t>Special Assets Officer</t>
  </si>
  <si>
    <t>Sandra Weasner</t>
  </si>
  <si>
    <t>sweasner@fnbn.com</t>
  </si>
  <si>
    <t>Tracy Wilkinson</t>
  </si>
  <si>
    <t>tracy.wilkinson@pwod.com</t>
  </si>
  <si>
    <t>Justin Aiello</t>
  </si>
  <si>
    <t>jaiello@mauchchunktrust.com</t>
  </si>
  <si>
    <t>Credit Administration Manager</t>
  </si>
  <si>
    <t>Josh Mooney</t>
  </si>
  <si>
    <t>jmooney@prsbank.com</t>
  </si>
  <si>
    <t>Christian Chelli</t>
  </si>
  <si>
    <t>cchelli@standardbankpa.com</t>
  </si>
  <si>
    <t>Standard Bank PaSB</t>
  </si>
  <si>
    <t>Svp, Cheif Credit Officer</t>
  </si>
  <si>
    <t>20 Common Mistakes in Consumer Collections</t>
  </si>
  <si>
    <t>William Vitalos</t>
  </si>
  <si>
    <t>wvitalos@essabank.com</t>
  </si>
  <si>
    <t>ESSA Bank and Trust</t>
  </si>
  <si>
    <t>SVP - Director of Consumer Lending</t>
  </si>
  <si>
    <t>Angela Sibert</t>
  </si>
  <si>
    <t>asibert@acnb.com</t>
  </si>
  <si>
    <t>Ferdinand Feola</t>
  </si>
  <si>
    <t>ffeola@thedimebank.com</t>
  </si>
  <si>
    <t>Dime Bank</t>
  </si>
  <si>
    <t>Vp, Cto</t>
  </si>
  <si>
    <t>Timothy Hill</t>
  </si>
  <si>
    <t>Conshohocken</t>
  </si>
  <si>
    <t>thill@firstrust.com</t>
  </si>
  <si>
    <t>jchverchko@PennCrestBANK.com</t>
  </si>
  <si>
    <t>PennCrest BANK</t>
  </si>
  <si>
    <t>Jennifer Mahoney</t>
  </si>
  <si>
    <t>jennifer.mahoney@pennianbank.com</t>
  </si>
  <si>
    <t>Kayla Whitmire</t>
  </si>
  <si>
    <t>kwhitmire@fkc.bank</t>
  </si>
  <si>
    <t>Fraud Analyst</t>
  </si>
  <si>
    <t>Kenneth Osiecki</t>
  </si>
  <si>
    <t>kenneth.osiecki@psbt.com</t>
  </si>
  <si>
    <t>Lynn Dailey</t>
  </si>
  <si>
    <t>ldailey@essabank.com</t>
  </si>
  <si>
    <t>Michelle Bower-Kozak</t>
  </si>
  <si>
    <t>mkozak@fkc.bank</t>
  </si>
  <si>
    <t>Kristen Kintzer</t>
  </si>
  <si>
    <t>kkintzer@fleetwoodbank.com</t>
  </si>
  <si>
    <t>Vice President Marketing</t>
  </si>
  <si>
    <t>Michael Cummings</t>
  </si>
  <si>
    <t>marketing@fncb.com</t>
  </si>
  <si>
    <t>Vp, Marketing</t>
  </si>
  <si>
    <t>Carolyn Konopski</t>
  </si>
  <si>
    <t>carolyn.konopski@pwod.com</t>
  </si>
  <si>
    <t>Vanessa Saxton</t>
  </si>
  <si>
    <t>vsaxton@standardbankpa.com</t>
  </si>
  <si>
    <t>HR Compliance: Lessons Learned from Massive HR Failures</t>
  </si>
  <si>
    <t>Stephanie Kahley</t>
  </si>
  <si>
    <t>skahley@norrybank.com</t>
  </si>
  <si>
    <t>Human Resources and Investor Relations O</t>
  </si>
  <si>
    <t>Michelle Peterson</t>
  </si>
  <si>
    <t>mpeterson@marioncenterbank.com</t>
  </si>
  <si>
    <t>Meredith Johnson</t>
  </si>
  <si>
    <t>meredith.johnson@marquettesavings.com</t>
  </si>
  <si>
    <t>VP/Compliance Manager</t>
  </si>
  <si>
    <t>Top 10 Consumer Loan Documentation Mistakes</t>
  </si>
  <si>
    <t>Completing the TRID Closing Disclosure Line-by-Line</t>
  </si>
  <si>
    <t>Kathy Gutierrez</t>
  </si>
  <si>
    <t>sdennis@rklcpa.com</t>
  </si>
  <si>
    <t>HMDA: Still a Four-Letter Word?</t>
  </si>
  <si>
    <t>Darian Murray</t>
  </si>
  <si>
    <t>bkerchersky@farmersnb.com</t>
  </si>
  <si>
    <t>Farmers National Bank of Emlenton PA</t>
  </si>
  <si>
    <t>AVP Consumer Credit Manager</t>
  </si>
  <si>
    <t>Regulation E Myth Busters</t>
  </si>
  <si>
    <t>Jeffrey Pallozzi</t>
  </si>
  <si>
    <t>Palmyra</t>
  </si>
  <si>
    <t>jpallozzi@bankmobile.com</t>
  </si>
  <si>
    <t>Bankmobile</t>
  </si>
  <si>
    <t>Vice President Bank Ops Risk Officer</t>
  </si>
  <si>
    <t>Effective Now! New FinCEN Guidelines for Banking Hemp-Related Businesses</t>
  </si>
  <si>
    <t>Louise Abele</t>
  </si>
  <si>
    <t>Southampton</t>
  </si>
  <si>
    <t>labele@quaintoak.com</t>
  </si>
  <si>
    <t>Quaint Oak Bank</t>
  </si>
  <si>
    <t>Charles O'Connell</t>
  </si>
  <si>
    <t>Lending to Self-Employed Borrowers</t>
  </si>
  <si>
    <t>g.sheaffer@bankoflandisburg.com</t>
  </si>
  <si>
    <t>Kathleen Manchec</t>
  </si>
  <si>
    <t>kmanchec@essabank.com</t>
  </si>
  <si>
    <t>Maximizing Recoveries on Charged-Off Loans</t>
  </si>
  <si>
    <t>Angelique Poloway</t>
  </si>
  <si>
    <t>apoloway@customersbank.com</t>
  </si>
  <si>
    <t>Advanced CTR Training: Beyond the "Textbook"</t>
  </si>
  <si>
    <t>Mickey Jones</t>
  </si>
  <si>
    <t>scase@myfccb.com</t>
  </si>
  <si>
    <t>FCCB</t>
  </si>
  <si>
    <t>EVP,COO</t>
  </si>
  <si>
    <t>Essa Bank</t>
  </si>
  <si>
    <t>Joni Vogel</t>
  </si>
  <si>
    <t>jvogel@nextierbank.com</t>
  </si>
  <si>
    <t>VP Deposit Support</t>
  </si>
  <si>
    <t>Janice Dejesus</t>
  </si>
  <si>
    <t>jdejesus@prudentialbanker.com</t>
  </si>
  <si>
    <t>Diane Wylam</t>
  </si>
  <si>
    <t>diane.wylam@waynebank.com</t>
  </si>
  <si>
    <t>Bankruptcy’s New Subchapter V: The Small Business Reorganization Act</t>
  </si>
  <si>
    <t>Michael Grenier</t>
  </si>
  <si>
    <t>mgrenier@bankjbt.com</t>
  </si>
  <si>
    <t>Mark Wolfrey</t>
  </si>
  <si>
    <t>Pottstown</t>
  </si>
  <si>
    <t>mwolfrey@customersbank.com</t>
  </si>
  <si>
    <t>SVP Compliance Officer - Fair Lending</t>
  </si>
  <si>
    <t>Eric Gantz</t>
  </si>
  <si>
    <t>egantz@farmersnb.com</t>
  </si>
  <si>
    <t>Amy Sezawich</t>
  </si>
  <si>
    <t>amy.sezawich@stbank.com</t>
  </si>
  <si>
    <t>Special Assets Officer III</t>
  </si>
  <si>
    <t>Jeffrey Wilson</t>
  </si>
  <si>
    <t>lknapp@hamlinbank.com</t>
  </si>
  <si>
    <t>Sr Vice President Operations, Treasurer</t>
  </si>
  <si>
    <t>Audra Hunter</t>
  </si>
  <si>
    <t>Newport</t>
  </si>
  <si>
    <t>audra.hunter@pennianbank.com</t>
  </si>
  <si>
    <t>Svp, Director of Retail</t>
  </si>
  <si>
    <t>VP Ops</t>
  </si>
  <si>
    <t>Bridget Moran</t>
  </si>
  <si>
    <t>bmoran@firstresourcebank.com</t>
  </si>
  <si>
    <t>jwilson@hamlinbank.com</t>
  </si>
  <si>
    <t>Hamlin Bank</t>
  </si>
  <si>
    <t>Sr. VP , Operations</t>
  </si>
  <si>
    <t>Teri Dallatore</t>
  </si>
  <si>
    <t>tdallatore@unitedsavingsbank.com</t>
  </si>
  <si>
    <t>Universal Banker</t>
  </si>
  <si>
    <t>Khristen Kleinfelter</t>
  </si>
  <si>
    <t>kkleinfelter@jbt.bank</t>
  </si>
  <si>
    <t>Electronic Banking Manager</t>
  </si>
  <si>
    <t>Anne Marie Fink</t>
  </si>
  <si>
    <t>Essington</t>
  </si>
  <si>
    <t>annemariefink@countysavingsbank.com</t>
  </si>
  <si>
    <t>County Savings Bank</t>
  </si>
  <si>
    <t>Brandy Moyer</t>
  </si>
  <si>
    <t>bmoyer@jbt.bank</t>
  </si>
  <si>
    <t>JBT</t>
  </si>
  <si>
    <t>SAFE Act Compliance for Mortgage Loan Originators (MLOs)</t>
  </si>
  <si>
    <t>Jay Smoyer</t>
  </si>
  <si>
    <t>Ford City</t>
  </si>
  <si>
    <t>smoyer@acbla.com</t>
  </si>
  <si>
    <t>Armstrong County Building and Loan Association</t>
  </si>
  <si>
    <t>CEO</t>
  </si>
  <si>
    <t>tjbrewer@yahoo.com</t>
  </si>
  <si>
    <t>Receptionist</t>
  </si>
  <si>
    <t>Michael Tarnovich</t>
  </si>
  <si>
    <t>m4tar@mcsbank.net</t>
  </si>
  <si>
    <t>VP/CIO</t>
  </si>
  <si>
    <t>10 Lessons Learned When a Depositor Dies</t>
  </si>
  <si>
    <t>Patti Weaver</t>
  </si>
  <si>
    <t>Bird in Hand</t>
  </si>
  <si>
    <t>pweaver@bihbank.com</t>
  </si>
  <si>
    <t>Compliance BSA Officer</t>
  </si>
  <si>
    <t>Call Report Regulatory Capital: Standards, Ratios, Risk Weighting</t>
  </si>
  <si>
    <t>Jodi Ozmun</t>
  </si>
  <si>
    <t>jozmun@farmersnb.com</t>
  </si>
  <si>
    <t>VP/Controller</t>
  </si>
  <si>
    <t>Daniel Honkus</t>
  </si>
  <si>
    <t>Building the Best Possible Board Meeting: From Agenda to Action</t>
  </si>
  <si>
    <t>Jessica Tice</t>
  </si>
  <si>
    <t>jessicatice@csborbisonia.com</t>
  </si>
  <si>
    <t>Chairman</t>
  </si>
  <si>
    <t>Risk Officer Series: The 15 Worst Security Mistakes</t>
  </si>
  <si>
    <t>Sue Briggs</t>
  </si>
  <si>
    <t>sabriggs@csborbisonia.com</t>
  </si>
  <si>
    <t>BSA/Security Officer</t>
  </si>
  <si>
    <t>Csr</t>
  </si>
  <si>
    <t>Mark Filarsky</t>
  </si>
  <si>
    <t>mark.filarsky@psbt.com</t>
  </si>
  <si>
    <t>Security/Loss Prevention Specialist</t>
  </si>
  <si>
    <t>VP Security Officer</t>
  </si>
  <si>
    <t>Assistant VP / Trust Officer</t>
  </si>
  <si>
    <t>Christian Heckman</t>
  </si>
  <si>
    <t>checkman@epnb.com</t>
  </si>
  <si>
    <t>Vp, Commercial Team Leader</t>
  </si>
  <si>
    <t>Marcele R Swingle</t>
  </si>
  <si>
    <t>ldowse@hnbbank.com</t>
  </si>
  <si>
    <t>EVP</t>
  </si>
  <si>
    <t>Cynthia Dorazio</t>
  </si>
  <si>
    <t>cdorazio@washfin.bank</t>
  </si>
  <si>
    <t>AVP-Training Manager</t>
  </si>
  <si>
    <t>Noreen Fornaser</t>
  </si>
  <si>
    <t>nfornaser@standardbankpa.com</t>
  </si>
  <si>
    <t>Avp, Commercial Loan Admin</t>
  </si>
  <si>
    <t>Ag Lending Compliance, Including Industrial Hemp</t>
  </si>
  <si>
    <t>Avoiding Costly Mistakes in Calculating Debt Service Coverage</t>
  </si>
  <si>
    <t>Jennifer Roncace</t>
  </si>
  <si>
    <t>jroncace@coatesvillesavings.com</t>
  </si>
  <si>
    <t>Brittany Kerchersky</t>
  </si>
  <si>
    <t>vahmadian@farmersnb.com</t>
  </si>
  <si>
    <t>Gallitzin</t>
  </si>
  <si>
    <t>FFIEC Requirements for a Remote Deposit Capture Risk Assessment</t>
  </si>
  <si>
    <t>Carolann Westendorp</t>
  </si>
  <si>
    <t>cwestendorp@jbt.bank</t>
  </si>
  <si>
    <t>Business Solutions Officer</t>
  </si>
  <si>
    <t>Sherri Vlainich</t>
  </si>
  <si>
    <t>svlainich@communitybank.tv</t>
  </si>
  <si>
    <t>AVP/Collection Department Supervisor</t>
  </si>
  <si>
    <t>Navigating the PPP Loan Forgiveness Process A-Z</t>
  </si>
  <si>
    <t>Timothy Snyder</t>
  </si>
  <si>
    <t>President - CEO</t>
  </si>
  <si>
    <t>John Dill</t>
  </si>
  <si>
    <t>john.dill@marquettesavings.bank</t>
  </si>
  <si>
    <t>EVP - Business Banking</t>
  </si>
  <si>
    <t>Svp - Chief Lending Officer</t>
  </si>
  <si>
    <t>rhughes@washfin.bank</t>
  </si>
  <si>
    <t>Advanced SAR Training: Beyond the “Textbook”</t>
  </si>
  <si>
    <t>Human Resources</t>
  </si>
  <si>
    <t>Laurie Knapp</t>
  </si>
  <si>
    <t>Eldred</t>
  </si>
  <si>
    <t>Michael Matozzo</t>
  </si>
  <si>
    <t>mmatozzo@unitedsavingsbank.com</t>
  </si>
  <si>
    <t>Cfo</t>
  </si>
  <si>
    <t>Susan Carrano</t>
  </si>
  <si>
    <t>scarrano@bankmobile.com</t>
  </si>
  <si>
    <t>BankMobile</t>
  </si>
  <si>
    <t>Auditor</t>
  </si>
  <si>
    <t>Julie Wetzel</t>
  </si>
  <si>
    <t>jewetzel@epnb.com</t>
  </si>
  <si>
    <t>Brittany Fischer</t>
  </si>
  <si>
    <t>bfischer@myhvb.com</t>
  </si>
  <si>
    <t>Sheri Zeiders</t>
  </si>
  <si>
    <t>szeiders@norrybank.com</t>
  </si>
  <si>
    <t>VP IT and Information Security</t>
  </si>
  <si>
    <t>Diane Baker</t>
  </si>
  <si>
    <t>York</t>
  </si>
  <si>
    <t>dbaker@peoplesbanknet.com</t>
  </si>
  <si>
    <t>PeoplesBank</t>
  </si>
  <si>
    <t>Daniele Neff</t>
  </si>
  <si>
    <t>Wrightsville</t>
  </si>
  <si>
    <t>dneff@prosperbank.com</t>
  </si>
  <si>
    <t>Prosper Bank</t>
  </si>
  <si>
    <t>Karen Wriglesworth</t>
  </si>
  <si>
    <t>Clearfeld</t>
  </si>
  <si>
    <t>kwriglesworth@riverviewbankpa.com</t>
  </si>
  <si>
    <t>Chief Compliance Officer</t>
  </si>
  <si>
    <t>Navigating the Coming Wave of Bankruptcy: 5 Things You Need to Know Now</t>
  </si>
  <si>
    <t>Barry Pelagatti</t>
  </si>
  <si>
    <t>West Grove</t>
  </si>
  <si>
    <t>Bpelagatti@rklcpa.com</t>
  </si>
  <si>
    <t>Partner</t>
  </si>
  <si>
    <t>Jacqueline Stinson</t>
  </si>
  <si>
    <t>jstinson@penncrestbank.com</t>
  </si>
  <si>
    <t>Penncrest Bank</t>
  </si>
  <si>
    <t>Regulatory Requirements for the Board: A Comprehensive Checklist</t>
  </si>
  <si>
    <t>Shelly Bimler</t>
  </si>
  <si>
    <t>sbimler@centricbank.com</t>
  </si>
  <si>
    <t>Executive Assistant to The CEO</t>
  </si>
  <si>
    <t>West Reading</t>
  </si>
  <si>
    <t>Customers Bank/BankMobile</t>
  </si>
  <si>
    <t>SVP, Internal Audit</t>
  </si>
  <si>
    <t>Westmoreland Federal Savings</t>
  </si>
  <si>
    <t>Regulator Update for the Credit Analyst</t>
  </si>
  <si>
    <t>Marcele R. Swingle</t>
  </si>
  <si>
    <t>jroncace@prosperbank.com</t>
  </si>
  <si>
    <t>Stacy Neill</t>
  </si>
  <si>
    <t>sneill@woodlandsbank.com</t>
  </si>
  <si>
    <t>Robert Klinie</t>
  </si>
  <si>
    <t>David Fortin</t>
  </si>
  <si>
    <t>dfortin@woodlandsbank.com</t>
  </si>
  <si>
    <t>New URLA for a New Year! Prepare Now for a Smooth Transition</t>
  </si>
  <si>
    <t>Diane Langhurst</t>
  </si>
  <si>
    <t>dlanghurst@amblersav.com</t>
  </si>
  <si>
    <t>CEO Executive Assistant</t>
  </si>
  <si>
    <t>Noreen Joyce</t>
  </si>
  <si>
    <t>njoyce@citizens-savings.com</t>
  </si>
  <si>
    <t>VP/Corp. Secretary</t>
  </si>
  <si>
    <t>Lisa Kinney</t>
  </si>
  <si>
    <t>lisa.kinney@fncb.com</t>
  </si>
  <si>
    <t>Vince President</t>
  </si>
  <si>
    <t>Tracy Fink</t>
  </si>
  <si>
    <t>tfink@fleetwoodbank.com</t>
  </si>
  <si>
    <t>Controller/AVP</t>
  </si>
  <si>
    <t>Dissecting Loan Loss Reserves, Including CECL Expectations</t>
  </si>
  <si>
    <t>Karl Barry</t>
  </si>
  <si>
    <t>karl.barry@pennianbank.com</t>
  </si>
  <si>
    <t>Loan Portfolio Officer</t>
  </si>
  <si>
    <t>Albert Van Olden</t>
  </si>
  <si>
    <t>wvanolden@riverviewbankpa.com</t>
  </si>
  <si>
    <t>You’re the New Board Secretary, Now What?</t>
  </si>
  <si>
    <t>Robert Fenwick</t>
  </si>
  <si>
    <t>rfenwick@bihbank.com</t>
  </si>
  <si>
    <t>Bank of Bird-In-Hand</t>
  </si>
  <si>
    <t>Mackenzie Jackson</t>
  </si>
  <si>
    <t>mjackson@prosperbank.com</t>
  </si>
  <si>
    <t>Human Resources Manager/Board Secretary</t>
  </si>
  <si>
    <t>PRUDENTIAL BANK</t>
  </si>
  <si>
    <t>TRISTATE CAPITAL BANK</t>
  </si>
  <si>
    <t>Kelly Taylor</t>
  </si>
  <si>
    <t>ktaylor@victorybank.com</t>
  </si>
  <si>
    <t>Yvonne Wooley</t>
  </si>
  <si>
    <t>Berwyn</t>
  </si>
  <si>
    <t>ywooley@mymalvernbank.com</t>
  </si>
  <si>
    <t>Malvern Bank, N.A.</t>
  </si>
  <si>
    <t>VP Financial Center Manager</t>
  </si>
  <si>
    <t>Leading a Remote Workforce</t>
  </si>
  <si>
    <t>Donald Pfohl</t>
  </si>
  <si>
    <t>Chip.Pfohl@northwest.com</t>
  </si>
  <si>
    <t>Jennifer George</t>
  </si>
  <si>
    <t>Waynesburgh</t>
  </si>
  <si>
    <t>jgeorge@communitybank.tv</t>
  </si>
  <si>
    <t>Community  Bank</t>
  </si>
  <si>
    <t>EVP COO</t>
  </si>
  <si>
    <t>Debbie Hack</t>
  </si>
  <si>
    <t>dhack@firstcolumbiabank.com</t>
  </si>
  <si>
    <t>Vp- Deposit Operations</t>
  </si>
  <si>
    <t>CSR</t>
  </si>
  <si>
    <t>Ashley.Yongue@Marquettesavings.bank</t>
  </si>
  <si>
    <t>EVP/CIO/CCO</t>
  </si>
  <si>
    <t>Bradley Toy</t>
  </si>
  <si>
    <t>btoy@nextierbank.com</t>
  </si>
  <si>
    <t>NexTier Bank, N.A.</t>
  </si>
  <si>
    <t>Ember Schnader</t>
  </si>
  <si>
    <t>eschnader@prosperbank.com</t>
  </si>
  <si>
    <t>Matt Schor</t>
  </si>
  <si>
    <t>mschor@standardbankpa.com</t>
  </si>
  <si>
    <t>AVP Cmss</t>
  </si>
  <si>
    <t>Media</t>
  </si>
  <si>
    <t>Matt Kachurka</t>
  </si>
  <si>
    <t>Chester Springs</t>
  </si>
  <si>
    <t>mkachurka@customersbank.com</t>
  </si>
  <si>
    <t>Cate Meehan</t>
  </si>
  <si>
    <t>cate.meehan@pennianbank.com</t>
  </si>
  <si>
    <t>Risk Management Officer</t>
  </si>
  <si>
    <t>10 Lessons Learned When a Borrower Dies</t>
  </si>
  <si>
    <t>l.wieland@bankoflandisburg.com</t>
  </si>
  <si>
    <t>Human Resouce Officer</t>
  </si>
  <si>
    <t>Brad Bilitski</t>
  </si>
  <si>
    <t>bbilitski@cfsbank.com</t>
  </si>
  <si>
    <t>Loan Service Officer</t>
  </si>
  <si>
    <t>Heather Seifert</t>
  </si>
  <si>
    <t>Bethlehem</t>
  </si>
  <si>
    <t>hseifert@embassybank.com</t>
  </si>
  <si>
    <t>Embassy Bank for the Lehigh Valley</t>
  </si>
  <si>
    <t>Assistant Treasurer</t>
  </si>
  <si>
    <t>Avoiding the Top 5 COVID-Related Collection Mistakes</t>
  </si>
  <si>
    <t>Robert Bury</t>
  </si>
  <si>
    <t>rbury@cfsbank.com</t>
  </si>
  <si>
    <t>Assistant Vice President - Security</t>
  </si>
  <si>
    <t>Peoples Security Bank and Trust Co.</t>
  </si>
  <si>
    <t>cjeffries@communitybank.tv</t>
  </si>
  <si>
    <t>EVP, Chief Operations Officer</t>
  </si>
  <si>
    <t>Cindy Conway</t>
  </si>
  <si>
    <t>cindy.conway@psbt.com</t>
  </si>
  <si>
    <t>Deposit Records Team Leader</t>
  </si>
  <si>
    <t>Mifflinburg Bank &amp; Trust</t>
  </si>
  <si>
    <t>SVP/Audit, Compliance &amp; Risk Management</t>
  </si>
  <si>
    <t>BSA High-Risk Customers: Identifying, Enhanced Due Diligence &amp; Monitoring</t>
  </si>
  <si>
    <t>Incorporating Diversity &amp; Inclusion into Your HR Policies</t>
  </si>
  <si>
    <t>Incorporating Diversity &amp; Inclusion into Your HR Policies (complimentary)</t>
  </si>
  <si>
    <t>Accounting Nightmares: TDRs, Foreclosed Assets, Investments &amp; More</t>
  </si>
  <si>
    <t>2020 IRA &amp; HSA Update, Including IRA Provisions Under the SECURE Act</t>
  </si>
  <si>
    <t>ESSA Bank &amp; Trust</t>
  </si>
  <si>
    <t>First Federal Savings &amp; Loan Association of Greene County</t>
  </si>
  <si>
    <t>Jonestown Bank &amp; Trust Co.</t>
  </si>
  <si>
    <t>Compliance &amp; Loan Review Specialist</t>
  </si>
  <si>
    <t>Deposit Account Series: UCC 3 &amp; 4 Check Issues: Stop Payments, Postdated, Stale-Dated &amp; Endorsements</t>
  </si>
  <si>
    <t>First National Bank &amp; Trust Co. of Newtown</t>
  </si>
  <si>
    <t>Phoenixville Federal Bank &amp; Trust</t>
  </si>
  <si>
    <t>Advanced Issues in Dormant Accounts, Unclaimed Property &amp; Escheatment</t>
  </si>
  <si>
    <t>First Northern Bank &amp; Trust</t>
  </si>
  <si>
    <t>SVP/Compliance &amp; Training Officer</t>
  </si>
  <si>
    <t>AVP Core Application, Systems, &amp; Support</t>
  </si>
  <si>
    <t>ACH Tax Refunds: Exceptions, Posting &amp; Liabilities</t>
  </si>
  <si>
    <t>President &amp; CEO</t>
  </si>
  <si>
    <t>Diversity Self-Assessment: Regulatory Guidance &amp; Best Practices</t>
  </si>
  <si>
    <t>First Columbia Bank &amp; Trust Co</t>
  </si>
  <si>
    <t>Electronic &amp; Imaged Documents: What to Keep, What to Destroy, What Holds Up in Court</t>
  </si>
  <si>
    <t>SVP HR &amp; Marketing</t>
  </si>
  <si>
    <t>Deposit Account Series: Banking Cannabis Businesses: Hemp, CBD, THC &amp; More</t>
  </si>
  <si>
    <t>Qualifying Borrowers Using Personal Tax Returns Part 1: Form 1040 &amp; Schedules B &amp; C</t>
  </si>
  <si>
    <t>Nonresident Aliens: New 2020 Tax Reporting Rules, CIP, CDD &amp; More</t>
  </si>
  <si>
    <t>HELOC Compliance: Disclosures, Documentation, Advertising, Amending &amp; More</t>
  </si>
  <si>
    <t>F&amp;M Trust Co</t>
  </si>
  <si>
    <t>Managing Force-Placed Mortgage &amp; Auto Insurance</t>
  </si>
  <si>
    <t>Peoples Security Bank &amp; Trust</t>
  </si>
  <si>
    <t>Common HMDA Violations &amp; Challenges</t>
  </si>
  <si>
    <t>S&amp;T Bank</t>
  </si>
  <si>
    <t>Impact of Reg CC Rule Changes on ACH &amp; RDC: Effective July 1, 2020</t>
  </si>
  <si>
    <t>Qualifying Borrowers Using Personal Tax Returns Part 2: Schedules D, E &amp; F</t>
  </si>
  <si>
    <t>2020 ACH Rules Update, Including Emerging &amp; Real-Time Payments</t>
  </si>
  <si>
    <t>F&amp;M Trust</t>
  </si>
  <si>
    <t>Pandemic Preparedness: Managing Coronavirus &amp; Other Epidemics</t>
  </si>
  <si>
    <t>Compensation &amp; Benefits Officer</t>
  </si>
  <si>
    <t>VP, Managed Asset Admin &amp; Fin Risk Mgr</t>
  </si>
  <si>
    <t>Commercial Lending Series: Commercial Flood Insurance Rules &amp; Best Practices</t>
  </si>
  <si>
    <t>New Technology: Cash Recyclers, Pod Banking &amp; Interactive ATMs</t>
  </si>
  <si>
    <t>SVP &amp; Chief Risk Officer</t>
  </si>
  <si>
    <t>Commercial Lending Series: Commercial Loan Workouts, Restructuring &amp; Loss Mitigation</t>
  </si>
  <si>
    <t>Vice President &amp;Special Assets/Collectio</t>
  </si>
  <si>
    <t>Loan Review &amp; Special Assets Manager</t>
  </si>
  <si>
    <t>Deposit Account Series: 10 Overdraft Hotspots, Including Regulations, Lawsuits &amp; Guidance</t>
  </si>
  <si>
    <t>Board Secretary Training: Documenting Board Training, Minutes, Corrections &amp; More</t>
  </si>
  <si>
    <t>C&amp;N Bank</t>
  </si>
  <si>
    <t>The CARES Act: Impact &amp; Implications for Community Banks</t>
  </si>
  <si>
    <t>EVP &amp; CFO</t>
  </si>
  <si>
    <t>Financial Risk During Widespread Disruption: What the Board &amp; Management Should Monitor</t>
  </si>
  <si>
    <t>Advertising Compliance Part 1: Print, Radio &amp; TV</t>
  </si>
  <si>
    <t>First Federal S&amp;L Assoc. of Greene County</t>
  </si>
  <si>
    <t>Establishing &amp; Amending Traditional &amp; Roth IRAs, Including COVID-19 &amp; SECURE Act Impacts</t>
  </si>
  <si>
    <t>F&amp;M Trust Company</t>
  </si>
  <si>
    <t>Avp Investment &amp; Trust Services Complian</t>
  </si>
  <si>
    <t>New FFIEC Procedures &amp; Pandemic Guidance for Business Continuity Management &amp; Resilience</t>
  </si>
  <si>
    <t>Consumer Bankruptcy: Compliance, Cramdowns &amp; More</t>
  </si>
  <si>
    <t>Advertising Compliance Part 2: Website, Online &amp; Social Media</t>
  </si>
  <si>
    <t>First Federal S&amp;L Assoc of Greene County</t>
  </si>
  <si>
    <t>Financial Scams, Fraud &amp; Criminal Activity During COVID-19</t>
  </si>
  <si>
    <t>Writing Compelling Credit Memos &amp; Loan Narratives with Confidence</t>
  </si>
  <si>
    <t>E-SIGN for Lenders: Technicalities, Consumer Expectations &amp; Risk</t>
  </si>
  <si>
    <t>First Federal S&amp;L of Greene County</t>
  </si>
  <si>
    <t>Muncy Bank &amp; Trust Company</t>
  </si>
  <si>
    <t>Updating Your CDD Program: Beneficial Ownership, Triggering Events &amp; New SSN Verification</t>
  </si>
  <si>
    <t>Documenting &amp; Perfecting Farm &amp; Livestock Loans</t>
  </si>
  <si>
    <t>Growth &amp; Transformation Series: Driving Engagement with Facebook, Twitter &amp; Instagram</t>
  </si>
  <si>
    <t>Tax Credits &amp; Cash Your Bank May Be Missing</t>
  </si>
  <si>
    <t>Jonetown Bank &amp; Trust Co</t>
  </si>
  <si>
    <t>Returning to Work: Protecting Employees &amp; Reducing Liability</t>
  </si>
  <si>
    <t>Consumer Loan Underwriting Fundamentals: Interviews, Credit Reports, Compliance &amp; Debt Ratios</t>
  </si>
  <si>
    <t>UCC Article 9: Perfection Pitfalls &amp; Proper Enforcement</t>
  </si>
  <si>
    <t>TDRs: Defining, Examples, Financial Reporting &amp; Best Practices</t>
  </si>
  <si>
    <t>Deadline July 1, 2020: HMDA Final Rule on Closed-End Loan Data Collection &amp; Reporting</t>
  </si>
  <si>
    <t>First Federal S&amp;L Association of Greene County</t>
  </si>
  <si>
    <t>Peoples Security Bank &amp; Trust Co.</t>
  </si>
  <si>
    <t>Growth &amp; Transformation Series: Banking Millennials: The Next Generation of Revenue</t>
  </si>
  <si>
    <t>Handling ACH Exceptions &amp; Returns</t>
  </si>
  <si>
    <t>Svp, Director of Consumer Compliance &amp; C</t>
  </si>
  <si>
    <t>Comparing Regulation E with Visa &amp; Mastercard Rules</t>
  </si>
  <si>
    <t>First National Bank &amp; Trust Co of Newtown</t>
  </si>
  <si>
    <t>Record Retention: What Documents Must Be Retained &amp; For How Long?</t>
  </si>
  <si>
    <t>Avp, Documents &amp; Item Processing Manager</t>
  </si>
  <si>
    <t>Fraud by Channel Type: Check, Debit, Credit, ACH &amp; Wire</t>
  </si>
  <si>
    <t>Vp, Security &amp; Loss Prevention Manager</t>
  </si>
  <si>
    <t>Growth &amp; Transformation Series: Digital Marketing Strategies: What’s Working in 2020?</t>
  </si>
  <si>
    <t>Annual Training for the Branch: BSA, Identity Theft &amp; Regs CC, D, E &amp; DD</t>
  </si>
  <si>
    <t>First Federal S&amp;L Association of Greene Coutny</t>
  </si>
  <si>
    <t>Responding to Garnishment &amp; Levy Demands</t>
  </si>
  <si>
    <t>Call Report Basic Lending Schedules: Coding, Classifications &amp; Loan Loss Allowance</t>
  </si>
  <si>
    <t>Beneficial Ownership Rules for Business Accounts &amp; Loans</t>
  </si>
  <si>
    <t>Handling Consumer Complaints &amp; Disputes</t>
  </si>
  <si>
    <t>Fundamentals of IRA Beneficiary Designations &amp; Distributions, Including SECURE &amp; CARES Act Implications</t>
  </si>
  <si>
    <t>Jonestown Band &amp; Trust Co.</t>
  </si>
  <si>
    <t>Credit Admin &amp; Risk Mgt Officer</t>
  </si>
  <si>
    <t>Fair Lending &amp; COVID-19: Strategies for Maintaining Compliance</t>
  </si>
  <si>
    <t>Growth &amp; Transformation Series: Leveraging LinkedIn for Lenders</t>
  </si>
  <si>
    <t>Collections &amp; Right of Set Off in Commercial Lending</t>
  </si>
  <si>
    <t>Opening Business Accounts:  Entities, Documentation, Authority &amp; Regulatory Requirements</t>
  </si>
  <si>
    <t>Advanced IRA Beneficiary Issues: Death Distributions, Trusts &amp; Successors, Including SECURE &amp; CARES Act Implications</t>
  </si>
  <si>
    <t>Cutting-Edge Consumer Payments: Beyond PayPal &amp; Venmo</t>
  </si>
  <si>
    <t>Liability with ACH Death Notification Entries (DNEs) &amp; Reclamations</t>
  </si>
  <si>
    <t>Cyber Series: Cybersecurity Assessment Tool 2.0 &amp; GLBA Privacy</t>
  </si>
  <si>
    <t>Prospecting &amp; the Pandemic: Tools for Success During COVID-19</t>
  </si>
  <si>
    <t>UCC-1 &amp; UCC-3 Financing Statements Line-by-Line: Filing, Amending &amp; Renewing</t>
  </si>
  <si>
    <t>Mortgage Collection &amp; Foreclosure: Best Practices &amp; Tenants’ Rights</t>
  </si>
  <si>
    <t>First Federal Savings &amp; Loan Assoc of Greene County</t>
  </si>
  <si>
    <t>Mastering Escrow: Analysis, Rules, Forms &amp; Compliance</t>
  </si>
  <si>
    <t>Managing Vendors: Due Diligence, Contracts, Tips &amp; Tools</t>
  </si>
  <si>
    <t>Compliance with E-SIGN, E-Statements &amp; E-Disclosures</t>
  </si>
  <si>
    <t>Evp, Chief Operations &amp; Risk Officer</t>
  </si>
  <si>
    <t>Risk Officer Series: A Year in the Life of a Compliance Officer: Tips, Tools &amp; Annual Requirements</t>
  </si>
  <si>
    <t>COVID-19 Loan Essentials: Modifications, Accommodations &amp; Latest Regulatory Guidance</t>
  </si>
  <si>
    <t>Cyber Series: GLBA Security Expectations, Internal Controls &amp; the Human Factor</t>
  </si>
  <si>
    <t>Implementing Reg D Changes: Agreements, Notices &amp; Procedures</t>
  </si>
  <si>
    <t>Banking &amp; Lending to Cannabis Businesses: Clarifying the Confusion &amp; Avoiding Pitfalls</t>
  </si>
  <si>
    <t>Legally Handling ATM &amp; Debit Card Claims Under Regulation E</t>
  </si>
  <si>
    <t>Risk Officer Series: Advanced BSA Officer Training: Risk, Compliance &amp; Real-Life Scenarios</t>
  </si>
  <si>
    <t>Call Reports for New Preparers &amp; Reviewers</t>
  </si>
  <si>
    <t>Executive Assistant &amp; Investor Relations</t>
  </si>
  <si>
    <t>Year-End IRA Actions: Notifications, Reporting &amp; Monitoring, Including SECURE Act &amp; COVID Rule Changes</t>
  </si>
  <si>
    <t>New 2021 Nacha Rules: Impact, Analysis &amp; Deadlines</t>
  </si>
  <si>
    <t>SVP / Director of Loan &amp; Deposit Operati</t>
  </si>
  <si>
    <t>Deposit Operations &amp; Vip Manager</t>
  </si>
  <si>
    <t>Risk Officer Series: Risk Management Officer: Expectations &amp; Responsibilities</t>
  </si>
  <si>
    <t>Robbery: Critical Steps Before, During &amp; After</t>
  </si>
  <si>
    <t>Handling Formal &amp; Informal Trust Accounts: CIP, Documentation &amp; Compliance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</si>
</sst>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yyyy\-mm\-dd"/>
  </numFmts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9"/>
  <sheetViews>
    <sheetView tabSelected="1" workbookViewId="0">
      <selection activeCell="E15" sqref="E15"/>
    </sheetView>
  </sheetViews>
  <sheetFormatPr defaultRowHeight="15" x14ac:dyDescent="0.2"/>
  <cols>
    <col min="1" max="1" width="12.28515625" bestFit="1" customWidth="1"/>
    <col min="2" max="2" width="106.42578125" bestFit="1" customWidth="1"/>
    <col min="3" max="3" width="6.140625" bestFit="1" customWidth="1"/>
    <col min="4" max="4" width="24.85546875" bestFit="1" customWidth="1"/>
    <col min="5" max="5" width="16.140625" bestFit="1" customWidth="1"/>
    <col min="6" max="6" width="5.42578125" bestFit="1" customWidth="1"/>
    <col min="7" max="7" width="37.140625" bestFit="1" customWidth="1"/>
    <col min="8" max="8" width="55.85546875" bestFit="1" customWidth="1"/>
    <col min="9" max="9" width="43.42578125" bestFit="1" customWidth="1"/>
    <col min="10" max="10" width="12.140625" bestFit="1" customWidth="1"/>
    <col min="11" max="11" width="4" bestFit="1" customWidth="1"/>
    <col min="12" max="12" width="5" bestFit="1" customWidth="1"/>
    <col min="13" max="13" width="4.5703125" bestFit="1" customWidth="1"/>
  </cols>
  <sheetData>
    <row r="1" spans="1:13" ht="12.75" x14ac:dyDescent="0.2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</row>
    <row r="2" spans="1:13" ht="12.75" x14ac:dyDescent="0.2">
      <c r="A2" s="1">
        <f>DATEVALUE("2020-01-07")</f>
        <v>43837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20</v>
      </c>
      <c r="I2" t="s">
        <v>21</v>
      </c>
      <c r="J2" t="s">
        <v>22</v>
      </c>
      <c r="K2">
        <v>1</v>
      </c>
      <c r="L2">
        <v>260</v>
      </c>
      <c r="M2" t="s">
        <v>0</v>
      </c>
    </row>
    <row r="3" spans="1:13" ht="12.75" x14ac:dyDescent="0.2">
      <c r="A3" s="1">
        <f>DATEVALUE("2020-01-07")</f>
        <v>43837</v>
      </c>
      <c r="B3" t="s">
        <v>14</v>
      </c>
      <c r="C3" t="s">
        <v>15</v>
      </c>
      <c r="D3" t="s">
        <v>23</v>
      </c>
      <c r="E3" t="s">
        <v>24</v>
      </c>
      <c r="F3" t="s">
        <v>18</v>
      </c>
      <c r="G3" t="s">
        <v>25</v>
      </c>
      <c r="H3" t="s">
        <v>26</v>
      </c>
      <c r="I3" t="s">
        <v>27</v>
      </c>
      <c r="J3" t="s">
        <v>22</v>
      </c>
      <c r="K3">
        <v>1</v>
      </c>
      <c r="L3">
        <v>300</v>
      </c>
      <c r="M3" t="s">
        <v>0</v>
      </c>
    </row>
    <row r="4" spans="1:13" ht="12.75" x14ac:dyDescent="0.2">
      <c r="A4" s="1">
        <f>DATEVALUE("2020-01-07")</f>
        <v>43837</v>
      </c>
      <c r="B4" t="s">
        <v>14</v>
      </c>
      <c r="C4" t="s">
        <v>15</v>
      </c>
      <c r="D4" t="s">
        <v>28</v>
      </c>
      <c r="E4" t="s">
        <v>29</v>
      </c>
      <c r="F4" t="s">
        <v>18</v>
      </c>
      <c r="G4" t="s">
        <v>30</v>
      </c>
      <c r="H4" t="s">
        <v>1261</v>
      </c>
      <c r="I4" t="s">
        <v>1262</v>
      </c>
      <c r="J4" t="s">
        <v>22</v>
      </c>
      <c r="K4">
        <v>1</v>
      </c>
      <c r="L4">
        <v>300</v>
      </c>
      <c r="M4" t="s">
        <v>0</v>
      </c>
    </row>
    <row r="5" spans="1:13" ht="12.75" x14ac:dyDescent="0.2">
      <c r="A5" s="1">
        <f>DATEVALUE("2020-01-08")</f>
        <v>43838</v>
      </c>
      <c r="B5" t="s">
        <v>1263</v>
      </c>
      <c r="C5" t="s">
        <v>15</v>
      </c>
      <c r="D5" t="s">
        <v>31</v>
      </c>
      <c r="E5" t="s">
        <v>32</v>
      </c>
      <c r="F5" t="s">
        <v>18</v>
      </c>
      <c r="G5" t="s">
        <v>33</v>
      </c>
      <c r="H5" t="s">
        <v>34</v>
      </c>
      <c r="I5" t="s">
        <v>35</v>
      </c>
      <c r="J5" t="s">
        <v>36</v>
      </c>
      <c r="K5">
        <v>1</v>
      </c>
      <c r="L5">
        <v>260</v>
      </c>
      <c r="M5" t="s">
        <v>0</v>
      </c>
    </row>
    <row r="6" spans="1:13" ht="12.75" x14ac:dyDescent="0.2">
      <c r="A6" s="1">
        <f>DATEVALUE("2020-01-08")</f>
        <v>43838</v>
      </c>
      <c r="B6" t="s">
        <v>1263</v>
      </c>
      <c r="C6" t="s">
        <v>15</v>
      </c>
      <c r="D6" t="s">
        <v>37</v>
      </c>
      <c r="E6" t="s">
        <v>38</v>
      </c>
      <c r="F6" t="s">
        <v>18</v>
      </c>
      <c r="G6" t="s">
        <v>39</v>
      </c>
      <c r="H6" t="s">
        <v>40</v>
      </c>
      <c r="I6" t="s">
        <v>41</v>
      </c>
      <c r="J6" t="s">
        <v>36</v>
      </c>
      <c r="K6">
        <v>1</v>
      </c>
      <c r="L6">
        <v>260</v>
      </c>
      <c r="M6" t="s">
        <v>13</v>
      </c>
    </row>
    <row r="7" spans="1:13" ht="12.75" x14ac:dyDescent="0.2">
      <c r="A7" s="1">
        <f>DATEVALUE("2020-01-15")</f>
        <v>43845</v>
      </c>
      <c r="B7" t="s">
        <v>1264</v>
      </c>
      <c r="C7" t="s">
        <v>15</v>
      </c>
      <c r="D7" t="s">
        <v>42</v>
      </c>
      <c r="E7" t="s">
        <v>43</v>
      </c>
      <c r="F7" t="s">
        <v>18</v>
      </c>
      <c r="G7" t="s">
        <v>44</v>
      </c>
      <c r="H7" t="s">
        <v>45</v>
      </c>
      <c r="I7" t="s">
        <v>0</v>
      </c>
      <c r="J7" t="s">
        <v>36</v>
      </c>
      <c r="K7">
        <v>1</v>
      </c>
      <c r="L7">
        <v>300</v>
      </c>
      <c r="M7" t="s">
        <v>0</v>
      </c>
    </row>
    <row r="8" spans="1:13" ht="12.75" x14ac:dyDescent="0.2">
      <c r="A8" s="1">
        <f>DATEVALUE("2020-01-15")</f>
        <v>43845</v>
      </c>
      <c r="B8" t="s">
        <v>1265</v>
      </c>
      <c r="C8" t="s">
        <v>15</v>
      </c>
      <c r="D8" t="s">
        <v>46</v>
      </c>
      <c r="E8" t="s">
        <v>38</v>
      </c>
      <c r="F8" t="s">
        <v>18</v>
      </c>
      <c r="G8" t="s">
        <v>47</v>
      </c>
      <c r="H8" t="s">
        <v>40</v>
      </c>
      <c r="I8" t="s">
        <v>48</v>
      </c>
      <c r="J8" t="s">
        <v>36</v>
      </c>
      <c r="K8">
        <v>1</v>
      </c>
      <c r="L8">
        <v>0</v>
      </c>
      <c r="M8" t="s">
        <v>13</v>
      </c>
    </row>
    <row r="9" spans="1:13" ht="12.75" x14ac:dyDescent="0.2">
      <c r="A9" s="1">
        <f>DATEVALUE("2020-01-15")</f>
        <v>43845</v>
      </c>
      <c r="B9" t="s">
        <v>1264</v>
      </c>
      <c r="C9" t="s">
        <v>15</v>
      </c>
      <c r="D9" t="s">
        <v>49</v>
      </c>
      <c r="E9" t="s">
        <v>50</v>
      </c>
      <c r="F9" t="s">
        <v>18</v>
      </c>
      <c r="G9" t="s">
        <v>51</v>
      </c>
      <c r="H9" t="s">
        <v>52</v>
      </c>
      <c r="I9" t="s">
        <v>53</v>
      </c>
      <c r="J9" t="s">
        <v>36</v>
      </c>
      <c r="K9">
        <v>1</v>
      </c>
      <c r="L9">
        <v>260</v>
      </c>
      <c r="M9" t="s">
        <v>0</v>
      </c>
    </row>
    <row r="10" spans="1:13" ht="12.75" x14ac:dyDescent="0.2">
      <c r="A10" s="1">
        <f>DATEVALUE("2020-01-16")</f>
        <v>43846</v>
      </c>
      <c r="B10" t="s">
        <v>1266</v>
      </c>
      <c r="C10" t="s">
        <v>15</v>
      </c>
      <c r="D10" t="s">
        <v>54</v>
      </c>
      <c r="E10" t="s">
        <v>55</v>
      </c>
      <c r="F10" t="s">
        <v>18</v>
      </c>
      <c r="G10" t="s">
        <v>56</v>
      </c>
      <c r="H10" t="s">
        <v>57</v>
      </c>
      <c r="I10" t="s">
        <v>58</v>
      </c>
      <c r="J10" t="s">
        <v>22</v>
      </c>
      <c r="K10">
        <v>1</v>
      </c>
      <c r="L10">
        <v>260</v>
      </c>
      <c r="M10" t="s">
        <v>0</v>
      </c>
    </row>
    <row r="11" spans="1:13" ht="12.75" x14ac:dyDescent="0.2">
      <c r="A11" s="1">
        <f t="shared" ref="A11:A23" si="0">DATEVALUE("2020-01-22")</f>
        <v>43852</v>
      </c>
      <c r="B11" t="s">
        <v>1267</v>
      </c>
      <c r="C11" t="s">
        <v>15</v>
      </c>
      <c r="D11" t="s">
        <v>59</v>
      </c>
      <c r="E11" t="s">
        <v>60</v>
      </c>
      <c r="F11" t="s">
        <v>18</v>
      </c>
      <c r="G11" t="s">
        <v>61</v>
      </c>
      <c r="H11" t="s">
        <v>62</v>
      </c>
      <c r="I11" t="s">
        <v>21</v>
      </c>
      <c r="J11" t="s">
        <v>36</v>
      </c>
      <c r="K11">
        <v>1</v>
      </c>
      <c r="L11">
        <v>260</v>
      </c>
      <c r="M11" t="s">
        <v>0</v>
      </c>
    </row>
    <row r="12" spans="1:13" ht="12.75" x14ac:dyDescent="0.2">
      <c r="A12" s="1">
        <f t="shared" si="0"/>
        <v>43852</v>
      </c>
      <c r="B12" t="s">
        <v>1267</v>
      </c>
      <c r="C12" t="s">
        <v>15</v>
      </c>
      <c r="D12" t="s">
        <v>63</v>
      </c>
      <c r="E12" t="s">
        <v>64</v>
      </c>
      <c r="F12" t="s">
        <v>18</v>
      </c>
      <c r="G12" t="s">
        <v>65</v>
      </c>
      <c r="H12" t="s">
        <v>66</v>
      </c>
      <c r="I12" t="s">
        <v>67</v>
      </c>
      <c r="J12" t="s">
        <v>22</v>
      </c>
      <c r="K12">
        <v>1</v>
      </c>
      <c r="L12">
        <v>260</v>
      </c>
      <c r="M12" t="s">
        <v>0</v>
      </c>
    </row>
    <row r="13" spans="1:13" ht="12.75" x14ac:dyDescent="0.2">
      <c r="A13" s="1">
        <f t="shared" si="0"/>
        <v>43852</v>
      </c>
      <c r="B13" t="s">
        <v>1267</v>
      </c>
      <c r="C13" t="s">
        <v>15</v>
      </c>
      <c r="D13" t="s">
        <v>68</v>
      </c>
      <c r="E13" t="s">
        <v>69</v>
      </c>
      <c r="F13" t="s">
        <v>18</v>
      </c>
      <c r="G13" t="s">
        <v>70</v>
      </c>
      <c r="H13" t="s">
        <v>71</v>
      </c>
      <c r="I13" t="s">
        <v>72</v>
      </c>
      <c r="J13" t="s">
        <v>22</v>
      </c>
      <c r="K13">
        <v>1</v>
      </c>
      <c r="L13">
        <v>260</v>
      </c>
      <c r="M13" t="s">
        <v>0</v>
      </c>
    </row>
    <row r="14" spans="1:13" ht="12.75" x14ac:dyDescent="0.2">
      <c r="A14" s="1">
        <f t="shared" si="0"/>
        <v>43852</v>
      </c>
      <c r="B14" t="s">
        <v>1267</v>
      </c>
      <c r="C14" t="s">
        <v>15</v>
      </c>
      <c r="D14" t="s">
        <v>73</v>
      </c>
      <c r="E14" t="s">
        <v>74</v>
      </c>
      <c r="F14" t="s">
        <v>18</v>
      </c>
      <c r="G14" t="s">
        <v>75</v>
      </c>
      <c r="H14" t="s">
        <v>76</v>
      </c>
      <c r="I14" t="s">
        <v>77</v>
      </c>
      <c r="J14" t="s">
        <v>36</v>
      </c>
      <c r="K14">
        <v>1</v>
      </c>
      <c r="L14">
        <v>260</v>
      </c>
      <c r="M14" t="s">
        <v>0</v>
      </c>
    </row>
    <row r="15" spans="1:13" ht="12.75" x14ac:dyDescent="0.2">
      <c r="A15" s="1">
        <f t="shared" si="0"/>
        <v>43852</v>
      </c>
      <c r="B15" t="s">
        <v>1267</v>
      </c>
      <c r="C15" t="s">
        <v>15</v>
      </c>
      <c r="D15" t="s">
        <v>78</v>
      </c>
      <c r="E15" t="s">
        <v>79</v>
      </c>
      <c r="F15" t="s">
        <v>18</v>
      </c>
      <c r="G15" t="s">
        <v>80</v>
      </c>
      <c r="H15" t="s">
        <v>1268</v>
      </c>
      <c r="I15" t="s">
        <v>81</v>
      </c>
      <c r="J15" t="s">
        <v>22</v>
      </c>
      <c r="K15">
        <v>1</v>
      </c>
      <c r="L15">
        <v>260</v>
      </c>
      <c r="M15" t="s">
        <v>0</v>
      </c>
    </row>
    <row r="16" spans="1:13" ht="12.75" x14ac:dyDescent="0.2">
      <c r="A16" s="1">
        <f t="shared" si="0"/>
        <v>43852</v>
      </c>
      <c r="B16" t="s">
        <v>1267</v>
      </c>
      <c r="C16" t="s">
        <v>15</v>
      </c>
      <c r="D16" t="s">
        <v>82</v>
      </c>
      <c r="E16" t="s">
        <v>83</v>
      </c>
      <c r="F16" t="s">
        <v>18</v>
      </c>
      <c r="G16" t="s">
        <v>84</v>
      </c>
      <c r="H16" t="s">
        <v>1269</v>
      </c>
      <c r="I16" t="s">
        <v>0</v>
      </c>
      <c r="J16" t="s">
        <v>36</v>
      </c>
      <c r="K16">
        <v>1</v>
      </c>
      <c r="L16">
        <v>260</v>
      </c>
      <c r="M16" t="s">
        <v>13</v>
      </c>
    </row>
    <row r="17" spans="1:13" ht="12.75" x14ac:dyDescent="0.2">
      <c r="A17" s="1">
        <f t="shared" si="0"/>
        <v>43852</v>
      </c>
      <c r="B17" t="s">
        <v>1267</v>
      </c>
      <c r="C17" t="s">
        <v>15</v>
      </c>
      <c r="D17" t="s">
        <v>85</v>
      </c>
      <c r="E17" t="s">
        <v>86</v>
      </c>
      <c r="F17" t="s">
        <v>18</v>
      </c>
      <c r="G17" t="s">
        <v>87</v>
      </c>
      <c r="H17" t="s">
        <v>88</v>
      </c>
      <c r="I17" t="s">
        <v>0</v>
      </c>
      <c r="J17" t="s">
        <v>22</v>
      </c>
      <c r="K17">
        <v>1</v>
      </c>
      <c r="L17">
        <v>260</v>
      </c>
      <c r="M17" t="s">
        <v>0</v>
      </c>
    </row>
    <row r="18" spans="1:13" ht="12.75" x14ac:dyDescent="0.2">
      <c r="A18" s="1">
        <f t="shared" si="0"/>
        <v>43852</v>
      </c>
      <c r="B18" t="s">
        <v>1267</v>
      </c>
      <c r="C18" t="s">
        <v>15</v>
      </c>
      <c r="D18" t="s">
        <v>89</v>
      </c>
      <c r="E18" t="s">
        <v>90</v>
      </c>
      <c r="F18" t="s">
        <v>18</v>
      </c>
      <c r="G18" t="s">
        <v>91</v>
      </c>
      <c r="H18" t="s">
        <v>92</v>
      </c>
      <c r="I18" t="s">
        <v>93</v>
      </c>
      <c r="J18" t="s">
        <v>22</v>
      </c>
      <c r="K18">
        <v>1</v>
      </c>
      <c r="L18">
        <v>260</v>
      </c>
      <c r="M18" t="s">
        <v>0</v>
      </c>
    </row>
    <row r="19" spans="1:13" ht="12.75" x14ac:dyDescent="0.2">
      <c r="A19" s="1">
        <f t="shared" si="0"/>
        <v>43852</v>
      </c>
      <c r="B19" t="s">
        <v>1267</v>
      </c>
      <c r="C19" t="s">
        <v>15</v>
      </c>
      <c r="D19" t="s">
        <v>94</v>
      </c>
      <c r="E19" t="s">
        <v>95</v>
      </c>
      <c r="F19" t="s">
        <v>18</v>
      </c>
      <c r="G19" t="s">
        <v>96</v>
      </c>
      <c r="H19" t="s">
        <v>97</v>
      </c>
      <c r="I19" t="s">
        <v>98</v>
      </c>
      <c r="J19" t="s">
        <v>22</v>
      </c>
      <c r="K19">
        <v>1</v>
      </c>
      <c r="L19">
        <v>260</v>
      </c>
      <c r="M19" t="s">
        <v>0</v>
      </c>
    </row>
    <row r="20" spans="1:13" ht="12.75" x14ac:dyDescent="0.2">
      <c r="A20" s="1">
        <f t="shared" si="0"/>
        <v>43852</v>
      </c>
      <c r="B20" t="s">
        <v>1267</v>
      </c>
      <c r="C20" t="s">
        <v>15</v>
      </c>
      <c r="D20" t="s">
        <v>99</v>
      </c>
      <c r="E20" t="s">
        <v>38</v>
      </c>
      <c r="F20" t="s">
        <v>18</v>
      </c>
      <c r="G20" t="s">
        <v>100</v>
      </c>
      <c r="H20" t="s">
        <v>101</v>
      </c>
      <c r="I20" t="s">
        <v>102</v>
      </c>
      <c r="J20" t="s">
        <v>36</v>
      </c>
      <c r="K20">
        <v>1</v>
      </c>
      <c r="L20">
        <v>260</v>
      </c>
      <c r="M20" t="s">
        <v>0</v>
      </c>
    </row>
    <row r="21" spans="1:13" ht="12.75" x14ac:dyDescent="0.2">
      <c r="A21" s="1">
        <f t="shared" si="0"/>
        <v>43852</v>
      </c>
      <c r="B21" t="s">
        <v>1267</v>
      </c>
      <c r="C21" t="s">
        <v>15</v>
      </c>
      <c r="D21" t="s">
        <v>103</v>
      </c>
      <c r="E21" t="s">
        <v>104</v>
      </c>
      <c r="F21" t="s">
        <v>18</v>
      </c>
      <c r="G21" t="s">
        <v>105</v>
      </c>
      <c r="H21" t="s">
        <v>1270</v>
      </c>
      <c r="I21" t="s">
        <v>1271</v>
      </c>
      <c r="J21" t="s">
        <v>106</v>
      </c>
      <c r="K21">
        <v>1</v>
      </c>
      <c r="L21">
        <v>350</v>
      </c>
      <c r="M21" t="s">
        <v>0</v>
      </c>
    </row>
    <row r="22" spans="1:13" ht="12.75" x14ac:dyDescent="0.2">
      <c r="A22" s="1">
        <f t="shared" si="0"/>
        <v>43852</v>
      </c>
      <c r="B22" t="s">
        <v>1267</v>
      </c>
      <c r="C22" t="s">
        <v>15</v>
      </c>
      <c r="D22" t="s">
        <v>107</v>
      </c>
      <c r="E22" t="s">
        <v>108</v>
      </c>
      <c r="F22" t="s">
        <v>18</v>
      </c>
      <c r="G22" t="s">
        <v>109</v>
      </c>
      <c r="H22" t="s">
        <v>110</v>
      </c>
      <c r="I22" t="s">
        <v>111</v>
      </c>
      <c r="J22" t="s">
        <v>22</v>
      </c>
      <c r="K22">
        <v>1</v>
      </c>
      <c r="L22">
        <v>260</v>
      </c>
      <c r="M22" t="s">
        <v>0</v>
      </c>
    </row>
    <row r="23" spans="1:13" ht="12.75" x14ac:dyDescent="0.2">
      <c r="A23" s="1">
        <f t="shared" si="0"/>
        <v>43852</v>
      </c>
      <c r="B23" t="s">
        <v>1267</v>
      </c>
      <c r="C23" t="s">
        <v>15</v>
      </c>
      <c r="D23" t="s">
        <v>112</v>
      </c>
      <c r="E23" t="s">
        <v>113</v>
      </c>
      <c r="F23" t="s">
        <v>18</v>
      </c>
      <c r="G23" t="s">
        <v>114</v>
      </c>
      <c r="H23" t="s">
        <v>115</v>
      </c>
      <c r="I23" t="s">
        <v>116</v>
      </c>
      <c r="J23" t="s">
        <v>36</v>
      </c>
      <c r="K23">
        <v>1</v>
      </c>
      <c r="L23">
        <v>260</v>
      </c>
      <c r="M23" t="s">
        <v>0</v>
      </c>
    </row>
    <row r="24" spans="1:13" ht="12.75" x14ac:dyDescent="0.2">
      <c r="A24" s="1">
        <f>DATEVALUE("2020-01-23")</f>
        <v>43853</v>
      </c>
      <c r="B24" t="s">
        <v>117</v>
      </c>
      <c r="C24" t="s">
        <v>15</v>
      </c>
      <c r="D24" t="s">
        <v>118</v>
      </c>
      <c r="E24" t="s">
        <v>24</v>
      </c>
      <c r="F24" t="s">
        <v>18</v>
      </c>
      <c r="G24" t="s">
        <v>119</v>
      </c>
      <c r="H24" t="s">
        <v>26</v>
      </c>
      <c r="I24" t="s">
        <v>120</v>
      </c>
      <c r="J24" t="s">
        <v>22</v>
      </c>
      <c r="K24">
        <v>1</v>
      </c>
      <c r="L24">
        <v>300</v>
      </c>
      <c r="M24" t="s">
        <v>0</v>
      </c>
    </row>
    <row r="25" spans="1:13" ht="12.75" x14ac:dyDescent="0.2">
      <c r="A25" s="1">
        <f>DATEVALUE("2020-01-23")</f>
        <v>43853</v>
      </c>
      <c r="B25" t="s">
        <v>117</v>
      </c>
      <c r="C25" t="s">
        <v>15</v>
      </c>
      <c r="D25" t="s">
        <v>121</v>
      </c>
      <c r="E25" t="s">
        <v>86</v>
      </c>
      <c r="F25" t="s">
        <v>18</v>
      </c>
      <c r="G25" t="s">
        <v>122</v>
      </c>
      <c r="H25" t="s">
        <v>123</v>
      </c>
      <c r="I25" t="s">
        <v>124</v>
      </c>
      <c r="J25" t="s">
        <v>36</v>
      </c>
      <c r="K25">
        <v>1</v>
      </c>
      <c r="L25">
        <v>260</v>
      </c>
      <c r="M25" t="s">
        <v>0</v>
      </c>
    </row>
    <row r="26" spans="1:13" ht="12.75" x14ac:dyDescent="0.2">
      <c r="A26" s="1">
        <f>DATEVALUE("2020-01-23")</f>
        <v>43853</v>
      </c>
      <c r="B26" t="s">
        <v>117</v>
      </c>
      <c r="C26" t="s">
        <v>15</v>
      </c>
      <c r="D26" t="s">
        <v>125</v>
      </c>
      <c r="E26" t="s">
        <v>126</v>
      </c>
      <c r="F26" t="s">
        <v>18</v>
      </c>
      <c r="G26" t="s">
        <v>127</v>
      </c>
      <c r="H26" t="s">
        <v>128</v>
      </c>
      <c r="I26" t="s">
        <v>129</v>
      </c>
      <c r="J26" t="s">
        <v>22</v>
      </c>
      <c r="K26">
        <v>1</v>
      </c>
      <c r="L26">
        <v>260</v>
      </c>
      <c r="M26" t="s">
        <v>0</v>
      </c>
    </row>
    <row r="27" spans="1:13" ht="12.75" x14ac:dyDescent="0.2">
      <c r="A27" s="1">
        <f>DATEVALUE("2020-01-23")</f>
        <v>43853</v>
      </c>
      <c r="B27" t="s">
        <v>117</v>
      </c>
      <c r="C27" t="s">
        <v>15</v>
      </c>
      <c r="D27" t="s">
        <v>130</v>
      </c>
      <c r="E27" t="s">
        <v>32</v>
      </c>
      <c r="F27" t="s">
        <v>18</v>
      </c>
      <c r="G27" t="s">
        <v>131</v>
      </c>
      <c r="H27" t="s">
        <v>132</v>
      </c>
      <c r="I27" t="s">
        <v>133</v>
      </c>
      <c r="J27" t="s">
        <v>36</v>
      </c>
      <c r="K27">
        <v>1</v>
      </c>
      <c r="L27">
        <v>300</v>
      </c>
      <c r="M27" t="s">
        <v>0</v>
      </c>
    </row>
    <row r="28" spans="1:13" ht="12.75" x14ac:dyDescent="0.2">
      <c r="A28" s="1">
        <f>DATEVALUE("2020-01-28")</f>
        <v>43858</v>
      </c>
      <c r="B28" t="s">
        <v>1272</v>
      </c>
      <c r="C28" t="s">
        <v>15</v>
      </c>
      <c r="D28" t="s">
        <v>134</v>
      </c>
      <c r="E28" t="s">
        <v>79</v>
      </c>
      <c r="F28" t="s">
        <v>18</v>
      </c>
      <c r="G28" t="s">
        <v>135</v>
      </c>
      <c r="H28" t="s">
        <v>1268</v>
      </c>
      <c r="I28" t="s">
        <v>136</v>
      </c>
      <c r="J28" t="s">
        <v>36</v>
      </c>
      <c r="K28">
        <v>1</v>
      </c>
      <c r="L28">
        <v>260</v>
      </c>
      <c r="M28" t="s">
        <v>0</v>
      </c>
    </row>
    <row r="29" spans="1:13" ht="12.75" x14ac:dyDescent="0.2">
      <c r="A29" s="1">
        <f>DATEVALUE("2020-01-28")</f>
        <v>43858</v>
      </c>
      <c r="B29" t="s">
        <v>1272</v>
      </c>
      <c r="C29" t="s">
        <v>15</v>
      </c>
      <c r="D29" t="s">
        <v>137</v>
      </c>
      <c r="E29" t="s">
        <v>138</v>
      </c>
      <c r="F29" t="s">
        <v>18</v>
      </c>
      <c r="G29" t="s">
        <v>139</v>
      </c>
      <c r="H29" t="s">
        <v>1273</v>
      </c>
      <c r="I29" t="s">
        <v>140</v>
      </c>
      <c r="J29" t="s">
        <v>36</v>
      </c>
      <c r="K29">
        <v>1</v>
      </c>
      <c r="L29">
        <v>260</v>
      </c>
      <c r="M29" t="s">
        <v>0</v>
      </c>
    </row>
    <row r="30" spans="1:13" ht="12.75" x14ac:dyDescent="0.2">
      <c r="A30" s="1">
        <f>DATEVALUE("2020-01-28")</f>
        <v>43858</v>
      </c>
      <c r="B30" t="s">
        <v>1272</v>
      </c>
      <c r="C30" t="s">
        <v>15</v>
      </c>
      <c r="D30" t="s">
        <v>141</v>
      </c>
      <c r="E30" t="s">
        <v>142</v>
      </c>
      <c r="F30" t="s">
        <v>18</v>
      </c>
      <c r="G30" t="s">
        <v>143</v>
      </c>
      <c r="H30" t="s">
        <v>144</v>
      </c>
      <c r="I30" t="s">
        <v>0</v>
      </c>
      <c r="J30" t="s">
        <v>106</v>
      </c>
      <c r="K30">
        <v>1</v>
      </c>
      <c r="L30">
        <v>350</v>
      </c>
      <c r="M30" t="s">
        <v>0</v>
      </c>
    </row>
    <row r="31" spans="1:13" ht="12.75" x14ac:dyDescent="0.2">
      <c r="A31" s="1">
        <f>DATEVALUE("2020-01-28")</f>
        <v>43858</v>
      </c>
      <c r="B31" t="s">
        <v>1272</v>
      </c>
      <c r="C31" t="s">
        <v>15</v>
      </c>
      <c r="D31" t="s">
        <v>145</v>
      </c>
      <c r="E31" t="s">
        <v>146</v>
      </c>
      <c r="F31" t="s">
        <v>18</v>
      </c>
      <c r="G31" t="s">
        <v>147</v>
      </c>
      <c r="H31" t="s">
        <v>148</v>
      </c>
      <c r="I31" t="s">
        <v>149</v>
      </c>
      <c r="J31" t="s">
        <v>36</v>
      </c>
      <c r="K31">
        <v>1</v>
      </c>
      <c r="L31">
        <v>260</v>
      </c>
      <c r="M31" t="s">
        <v>0</v>
      </c>
    </row>
    <row r="32" spans="1:13" ht="12.75" x14ac:dyDescent="0.2">
      <c r="A32" s="1">
        <f t="shared" ref="A32:A38" si="1">DATEVALUE("2020-01-29")</f>
        <v>43859</v>
      </c>
      <c r="B32" t="s">
        <v>150</v>
      </c>
      <c r="C32" t="s">
        <v>15</v>
      </c>
      <c r="D32" t="s">
        <v>151</v>
      </c>
      <c r="E32" t="s">
        <v>152</v>
      </c>
      <c r="F32" t="s">
        <v>18</v>
      </c>
      <c r="G32" t="s">
        <v>153</v>
      </c>
      <c r="H32" t="s">
        <v>154</v>
      </c>
      <c r="I32" t="s">
        <v>155</v>
      </c>
      <c r="J32" t="s">
        <v>36</v>
      </c>
      <c r="K32">
        <v>1</v>
      </c>
      <c r="L32">
        <v>260</v>
      </c>
      <c r="M32" t="s">
        <v>0</v>
      </c>
    </row>
    <row r="33" spans="1:13" ht="12.75" x14ac:dyDescent="0.2">
      <c r="A33" s="1">
        <f t="shared" si="1"/>
        <v>43859</v>
      </c>
      <c r="B33" t="s">
        <v>150</v>
      </c>
      <c r="C33" t="s">
        <v>15</v>
      </c>
      <c r="D33" t="s">
        <v>156</v>
      </c>
      <c r="E33" t="s">
        <v>157</v>
      </c>
      <c r="F33" t="s">
        <v>18</v>
      </c>
      <c r="G33" t="s">
        <v>158</v>
      </c>
      <c r="H33" t="s">
        <v>144</v>
      </c>
      <c r="I33" t="s">
        <v>159</v>
      </c>
      <c r="J33" t="s">
        <v>22</v>
      </c>
      <c r="K33">
        <v>1</v>
      </c>
      <c r="L33">
        <v>260</v>
      </c>
      <c r="M33" t="s">
        <v>0</v>
      </c>
    </row>
    <row r="34" spans="1:13" ht="12.75" x14ac:dyDescent="0.2">
      <c r="A34" s="1">
        <f t="shared" si="1"/>
        <v>43859</v>
      </c>
      <c r="B34" t="s">
        <v>150</v>
      </c>
      <c r="C34" t="s">
        <v>15</v>
      </c>
      <c r="D34" t="s">
        <v>160</v>
      </c>
      <c r="E34" t="s">
        <v>38</v>
      </c>
      <c r="F34" t="s">
        <v>18</v>
      </c>
      <c r="G34" t="s">
        <v>161</v>
      </c>
      <c r="H34" t="s">
        <v>40</v>
      </c>
      <c r="I34" t="s">
        <v>162</v>
      </c>
      <c r="J34" t="s">
        <v>22</v>
      </c>
      <c r="K34">
        <v>1</v>
      </c>
      <c r="L34">
        <v>260</v>
      </c>
      <c r="M34" t="s">
        <v>0</v>
      </c>
    </row>
    <row r="35" spans="1:13" ht="12.75" x14ac:dyDescent="0.2">
      <c r="A35" s="1">
        <f t="shared" si="1"/>
        <v>43859</v>
      </c>
      <c r="B35" t="s">
        <v>150</v>
      </c>
      <c r="C35" t="s">
        <v>15</v>
      </c>
      <c r="D35" t="s">
        <v>163</v>
      </c>
      <c r="E35" t="s">
        <v>164</v>
      </c>
      <c r="F35" t="s">
        <v>18</v>
      </c>
      <c r="G35" t="s">
        <v>165</v>
      </c>
      <c r="H35" t="s">
        <v>1274</v>
      </c>
      <c r="I35" t="s">
        <v>166</v>
      </c>
      <c r="J35" t="s">
        <v>36</v>
      </c>
      <c r="K35">
        <v>1</v>
      </c>
      <c r="L35">
        <v>260</v>
      </c>
      <c r="M35" t="s">
        <v>0</v>
      </c>
    </row>
    <row r="36" spans="1:13" ht="12.75" x14ac:dyDescent="0.2">
      <c r="A36" s="1">
        <f t="shared" si="1"/>
        <v>43859</v>
      </c>
      <c r="B36" t="s">
        <v>150</v>
      </c>
      <c r="C36" t="s">
        <v>15</v>
      </c>
      <c r="D36" t="s">
        <v>167</v>
      </c>
      <c r="E36" t="s">
        <v>168</v>
      </c>
      <c r="F36" t="s">
        <v>18</v>
      </c>
      <c r="G36" t="s">
        <v>169</v>
      </c>
      <c r="H36" t="s">
        <v>170</v>
      </c>
      <c r="I36" t="s">
        <v>171</v>
      </c>
      <c r="J36" t="s">
        <v>36</v>
      </c>
      <c r="K36">
        <v>1</v>
      </c>
      <c r="L36">
        <v>260</v>
      </c>
      <c r="M36" t="s">
        <v>0</v>
      </c>
    </row>
    <row r="37" spans="1:13" ht="12.75" x14ac:dyDescent="0.2">
      <c r="A37" s="1">
        <f t="shared" si="1"/>
        <v>43859</v>
      </c>
      <c r="B37" t="s">
        <v>150</v>
      </c>
      <c r="C37" t="s">
        <v>15</v>
      </c>
      <c r="D37" t="s">
        <v>172</v>
      </c>
      <c r="E37" t="s">
        <v>173</v>
      </c>
      <c r="F37" t="s">
        <v>18</v>
      </c>
      <c r="G37" t="s">
        <v>174</v>
      </c>
      <c r="H37" t="s">
        <v>175</v>
      </c>
      <c r="I37" t="s">
        <v>176</v>
      </c>
      <c r="J37" t="s">
        <v>36</v>
      </c>
      <c r="K37">
        <v>1</v>
      </c>
      <c r="L37">
        <v>260</v>
      </c>
      <c r="M37" t="s">
        <v>0</v>
      </c>
    </row>
    <row r="38" spans="1:13" ht="12.75" x14ac:dyDescent="0.2">
      <c r="A38" s="1">
        <f t="shared" si="1"/>
        <v>43859</v>
      </c>
      <c r="B38" t="s">
        <v>150</v>
      </c>
      <c r="C38" t="s">
        <v>15</v>
      </c>
      <c r="D38" t="s">
        <v>177</v>
      </c>
      <c r="E38" t="s">
        <v>178</v>
      </c>
      <c r="F38" t="s">
        <v>18</v>
      </c>
      <c r="G38" t="s">
        <v>179</v>
      </c>
      <c r="H38" t="s">
        <v>180</v>
      </c>
      <c r="I38" t="s">
        <v>181</v>
      </c>
      <c r="J38" t="s">
        <v>22</v>
      </c>
      <c r="K38">
        <v>1</v>
      </c>
      <c r="L38">
        <v>260</v>
      </c>
      <c r="M38" t="s">
        <v>0</v>
      </c>
    </row>
    <row r="39" spans="1:13" ht="12.75" x14ac:dyDescent="0.2">
      <c r="A39" s="1">
        <f t="shared" ref="A39:A47" si="2">DATEVALUE("2020-01-30")</f>
        <v>43860</v>
      </c>
      <c r="B39" t="s">
        <v>1275</v>
      </c>
      <c r="C39" t="s">
        <v>15</v>
      </c>
      <c r="D39" t="s">
        <v>182</v>
      </c>
      <c r="E39" t="s">
        <v>183</v>
      </c>
      <c r="F39" t="s">
        <v>18</v>
      </c>
      <c r="G39" t="s">
        <v>184</v>
      </c>
      <c r="H39" t="s">
        <v>185</v>
      </c>
      <c r="I39" t="s">
        <v>186</v>
      </c>
      <c r="J39" t="s">
        <v>36</v>
      </c>
      <c r="K39">
        <v>1</v>
      </c>
      <c r="L39">
        <v>260</v>
      </c>
      <c r="M39" t="s">
        <v>0</v>
      </c>
    </row>
    <row r="40" spans="1:13" ht="12.75" x14ac:dyDescent="0.2">
      <c r="A40" s="1">
        <f t="shared" si="2"/>
        <v>43860</v>
      </c>
      <c r="B40" t="s">
        <v>1275</v>
      </c>
      <c r="C40" t="s">
        <v>15</v>
      </c>
      <c r="D40" t="s">
        <v>187</v>
      </c>
      <c r="E40" t="s">
        <v>74</v>
      </c>
      <c r="F40" t="s">
        <v>18</v>
      </c>
      <c r="G40" t="s">
        <v>188</v>
      </c>
      <c r="H40" t="s">
        <v>189</v>
      </c>
      <c r="I40" t="s">
        <v>190</v>
      </c>
      <c r="J40" t="s">
        <v>36</v>
      </c>
      <c r="K40">
        <v>1</v>
      </c>
      <c r="L40">
        <v>300</v>
      </c>
      <c r="M40" t="s">
        <v>0</v>
      </c>
    </row>
    <row r="41" spans="1:13" ht="12.75" x14ac:dyDescent="0.2">
      <c r="A41" s="1">
        <f t="shared" si="2"/>
        <v>43860</v>
      </c>
      <c r="B41" t="s">
        <v>1275</v>
      </c>
      <c r="C41" t="s">
        <v>15</v>
      </c>
      <c r="D41" t="s">
        <v>191</v>
      </c>
      <c r="E41" t="s">
        <v>86</v>
      </c>
      <c r="F41" t="s">
        <v>18</v>
      </c>
      <c r="G41" t="s">
        <v>87</v>
      </c>
      <c r="H41" t="s">
        <v>1276</v>
      </c>
      <c r="I41" t="s">
        <v>0</v>
      </c>
      <c r="J41" t="s">
        <v>36</v>
      </c>
      <c r="K41">
        <v>1</v>
      </c>
      <c r="L41">
        <v>260</v>
      </c>
      <c r="M41" t="s">
        <v>0</v>
      </c>
    </row>
    <row r="42" spans="1:13" ht="12.75" x14ac:dyDescent="0.2">
      <c r="A42" s="1">
        <f t="shared" si="2"/>
        <v>43860</v>
      </c>
      <c r="B42" t="s">
        <v>1275</v>
      </c>
      <c r="C42" t="s">
        <v>15</v>
      </c>
      <c r="D42" t="s">
        <v>192</v>
      </c>
      <c r="E42" t="s">
        <v>193</v>
      </c>
      <c r="F42" t="s">
        <v>18</v>
      </c>
      <c r="G42" t="s">
        <v>194</v>
      </c>
      <c r="H42" t="s">
        <v>195</v>
      </c>
      <c r="I42" t="s">
        <v>196</v>
      </c>
      <c r="J42" t="s">
        <v>36</v>
      </c>
      <c r="K42">
        <v>1</v>
      </c>
      <c r="L42">
        <v>260</v>
      </c>
      <c r="M42" t="s">
        <v>0</v>
      </c>
    </row>
    <row r="43" spans="1:13" ht="12.75" x14ac:dyDescent="0.2">
      <c r="A43" s="1">
        <f t="shared" si="2"/>
        <v>43860</v>
      </c>
      <c r="B43" t="s">
        <v>1275</v>
      </c>
      <c r="C43" t="s">
        <v>15</v>
      </c>
      <c r="D43" t="s">
        <v>37</v>
      </c>
      <c r="E43" t="s">
        <v>38</v>
      </c>
      <c r="F43" t="s">
        <v>18</v>
      </c>
      <c r="G43" t="s">
        <v>39</v>
      </c>
      <c r="H43" t="s">
        <v>40</v>
      </c>
      <c r="I43" t="s">
        <v>41</v>
      </c>
      <c r="J43" t="s">
        <v>36</v>
      </c>
      <c r="K43">
        <v>1</v>
      </c>
      <c r="L43">
        <v>260</v>
      </c>
      <c r="M43" t="s">
        <v>13</v>
      </c>
    </row>
    <row r="44" spans="1:13" ht="12.75" x14ac:dyDescent="0.2">
      <c r="A44" s="1">
        <f t="shared" si="2"/>
        <v>43860</v>
      </c>
      <c r="B44" t="s">
        <v>1275</v>
      </c>
      <c r="C44" t="s">
        <v>15</v>
      </c>
      <c r="D44" t="s">
        <v>197</v>
      </c>
      <c r="E44" t="s">
        <v>164</v>
      </c>
      <c r="F44" t="s">
        <v>18</v>
      </c>
      <c r="G44" t="s">
        <v>198</v>
      </c>
      <c r="H44" t="s">
        <v>1274</v>
      </c>
      <c r="I44" t="s">
        <v>1277</v>
      </c>
      <c r="J44" t="s">
        <v>36</v>
      </c>
      <c r="K44">
        <v>1</v>
      </c>
      <c r="L44">
        <v>260</v>
      </c>
      <c r="M44" t="s">
        <v>13</v>
      </c>
    </row>
    <row r="45" spans="1:13" ht="12.75" x14ac:dyDescent="0.2">
      <c r="A45" s="1">
        <f t="shared" si="2"/>
        <v>43860</v>
      </c>
      <c r="B45" t="s">
        <v>1275</v>
      </c>
      <c r="C45" t="s">
        <v>15</v>
      </c>
      <c r="D45" t="s">
        <v>199</v>
      </c>
      <c r="E45" t="s">
        <v>173</v>
      </c>
      <c r="F45" t="s">
        <v>18</v>
      </c>
      <c r="G45" t="s">
        <v>200</v>
      </c>
      <c r="H45" t="s">
        <v>201</v>
      </c>
      <c r="I45" t="s">
        <v>0</v>
      </c>
      <c r="J45" t="s">
        <v>106</v>
      </c>
      <c r="K45">
        <v>1</v>
      </c>
      <c r="L45">
        <v>350</v>
      </c>
      <c r="M45" t="s">
        <v>0</v>
      </c>
    </row>
    <row r="46" spans="1:13" ht="12.75" x14ac:dyDescent="0.2">
      <c r="A46" s="1">
        <f t="shared" si="2"/>
        <v>43860</v>
      </c>
      <c r="B46" t="s">
        <v>1275</v>
      </c>
      <c r="C46" t="s">
        <v>15</v>
      </c>
      <c r="D46" t="s">
        <v>202</v>
      </c>
      <c r="E46" t="s">
        <v>203</v>
      </c>
      <c r="F46" t="s">
        <v>18</v>
      </c>
      <c r="G46" t="s">
        <v>204</v>
      </c>
      <c r="H46" t="s">
        <v>205</v>
      </c>
      <c r="I46" t="s">
        <v>1278</v>
      </c>
      <c r="J46" t="s">
        <v>22</v>
      </c>
      <c r="K46">
        <v>1</v>
      </c>
      <c r="L46">
        <v>260</v>
      </c>
      <c r="M46" t="s">
        <v>0</v>
      </c>
    </row>
    <row r="47" spans="1:13" ht="12.75" x14ac:dyDescent="0.2">
      <c r="A47" s="1">
        <f t="shared" si="2"/>
        <v>43860</v>
      </c>
      <c r="B47" t="s">
        <v>1275</v>
      </c>
      <c r="C47" t="s">
        <v>15</v>
      </c>
      <c r="D47" t="s">
        <v>206</v>
      </c>
      <c r="E47" t="s">
        <v>207</v>
      </c>
      <c r="F47" t="s">
        <v>18</v>
      </c>
      <c r="G47" t="s">
        <v>208</v>
      </c>
      <c r="H47" t="s">
        <v>209</v>
      </c>
      <c r="I47" t="s">
        <v>210</v>
      </c>
      <c r="J47" t="s">
        <v>106</v>
      </c>
      <c r="K47">
        <v>1</v>
      </c>
      <c r="L47">
        <v>350</v>
      </c>
      <c r="M47" t="s">
        <v>0</v>
      </c>
    </row>
    <row r="48" spans="1:13" ht="12.75" x14ac:dyDescent="0.2">
      <c r="A48" s="1">
        <f>DATEVALUE("2020-02-04")</f>
        <v>43865</v>
      </c>
      <c r="B48" t="s">
        <v>1279</v>
      </c>
      <c r="C48" t="s">
        <v>15</v>
      </c>
      <c r="D48" t="s">
        <v>211</v>
      </c>
      <c r="E48" t="s">
        <v>212</v>
      </c>
      <c r="F48" t="s">
        <v>18</v>
      </c>
      <c r="G48" t="s">
        <v>213</v>
      </c>
      <c r="H48" t="s">
        <v>26</v>
      </c>
      <c r="I48" t="s">
        <v>214</v>
      </c>
      <c r="J48" t="s">
        <v>36</v>
      </c>
      <c r="K48">
        <v>1</v>
      </c>
      <c r="L48">
        <v>300</v>
      </c>
      <c r="M48" t="s">
        <v>0</v>
      </c>
    </row>
    <row r="49" spans="1:13" ht="12.75" x14ac:dyDescent="0.2">
      <c r="A49" s="1">
        <f>DATEVALUE("2020-02-04")</f>
        <v>43865</v>
      </c>
      <c r="B49" t="s">
        <v>1279</v>
      </c>
      <c r="C49" t="s">
        <v>15</v>
      </c>
      <c r="D49" t="s">
        <v>215</v>
      </c>
      <c r="E49" t="s">
        <v>216</v>
      </c>
      <c r="F49" t="s">
        <v>18</v>
      </c>
      <c r="G49" t="s">
        <v>217</v>
      </c>
      <c r="H49" t="s">
        <v>218</v>
      </c>
      <c r="I49" t="s">
        <v>219</v>
      </c>
      <c r="J49" t="s">
        <v>22</v>
      </c>
      <c r="K49">
        <v>1</v>
      </c>
      <c r="L49">
        <v>260</v>
      </c>
      <c r="M49" t="s">
        <v>0</v>
      </c>
    </row>
    <row r="50" spans="1:13" ht="12.75" x14ac:dyDescent="0.2">
      <c r="A50" s="1">
        <f>DATEVALUE("2020-02-04")</f>
        <v>43865</v>
      </c>
      <c r="B50" t="s">
        <v>1279</v>
      </c>
      <c r="C50" t="s">
        <v>15</v>
      </c>
      <c r="D50" t="s">
        <v>220</v>
      </c>
      <c r="E50" t="s">
        <v>221</v>
      </c>
      <c r="F50" t="s">
        <v>18</v>
      </c>
      <c r="G50" t="s">
        <v>222</v>
      </c>
      <c r="H50" t="s">
        <v>223</v>
      </c>
      <c r="I50" t="s">
        <v>224</v>
      </c>
      <c r="J50" t="s">
        <v>36</v>
      </c>
      <c r="K50">
        <v>1</v>
      </c>
      <c r="L50">
        <v>260</v>
      </c>
      <c r="M50" t="s">
        <v>0</v>
      </c>
    </row>
    <row r="51" spans="1:13" ht="12.75" x14ac:dyDescent="0.2">
      <c r="A51" s="1">
        <f>DATEVALUE("2020-02-05")</f>
        <v>43866</v>
      </c>
      <c r="B51" t="s">
        <v>225</v>
      </c>
      <c r="C51" t="s">
        <v>15</v>
      </c>
      <c r="D51" t="s">
        <v>226</v>
      </c>
      <c r="E51" t="s">
        <v>227</v>
      </c>
      <c r="F51" t="s">
        <v>18</v>
      </c>
      <c r="G51" t="s">
        <v>228</v>
      </c>
      <c r="H51" t="s">
        <v>229</v>
      </c>
      <c r="I51" t="s">
        <v>230</v>
      </c>
      <c r="J51" t="s">
        <v>36</v>
      </c>
      <c r="K51">
        <v>1</v>
      </c>
      <c r="L51">
        <v>260</v>
      </c>
      <c r="M51" t="s">
        <v>0</v>
      </c>
    </row>
    <row r="52" spans="1:13" ht="12.75" x14ac:dyDescent="0.2">
      <c r="A52" s="1">
        <f>DATEVALUE("2020-02-05")</f>
        <v>43866</v>
      </c>
      <c r="B52" t="s">
        <v>225</v>
      </c>
      <c r="C52" t="s">
        <v>15</v>
      </c>
      <c r="D52" t="s">
        <v>231</v>
      </c>
      <c r="E52" t="s">
        <v>203</v>
      </c>
      <c r="F52" t="s">
        <v>18</v>
      </c>
      <c r="G52" t="s">
        <v>232</v>
      </c>
      <c r="H52" t="s">
        <v>205</v>
      </c>
      <c r="I52" t="s">
        <v>233</v>
      </c>
      <c r="J52" t="s">
        <v>36</v>
      </c>
      <c r="K52">
        <v>1</v>
      </c>
      <c r="L52">
        <v>260</v>
      </c>
      <c r="M52" t="s">
        <v>0</v>
      </c>
    </row>
    <row r="53" spans="1:13" ht="12.75" x14ac:dyDescent="0.2">
      <c r="A53" s="1">
        <f>DATEVALUE("2020-02-05")</f>
        <v>43866</v>
      </c>
      <c r="B53" t="s">
        <v>225</v>
      </c>
      <c r="C53" t="s">
        <v>15</v>
      </c>
      <c r="D53" t="s">
        <v>234</v>
      </c>
      <c r="E53" t="s">
        <v>235</v>
      </c>
      <c r="F53" t="s">
        <v>18</v>
      </c>
      <c r="G53" t="s">
        <v>236</v>
      </c>
      <c r="H53" t="s">
        <v>237</v>
      </c>
      <c r="I53" t="s">
        <v>1280</v>
      </c>
      <c r="J53" t="s">
        <v>36</v>
      </c>
      <c r="K53">
        <v>1</v>
      </c>
      <c r="L53">
        <v>260</v>
      </c>
      <c r="M53" t="s">
        <v>0</v>
      </c>
    </row>
    <row r="54" spans="1:13" ht="12.75" x14ac:dyDescent="0.2">
      <c r="A54" s="1">
        <f t="shared" ref="A54:A59" si="3">DATEVALUE("2020-02-06")</f>
        <v>43867</v>
      </c>
      <c r="B54" t="s">
        <v>238</v>
      </c>
      <c r="C54" t="s">
        <v>15</v>
      </c>
      <c r="D54" t="s">
        <v>239</v>
      </c>
      <c r="E54" t="s">
        <v>74</v>
      </c>
      <c r="F54" t="s">
        <v>18</v>
      </c>
      <c r="G54" t="s">
        <v>240</v>
      </c>
      <c r="H54" t="s">
        <v>241</v>
      </c>
      <c r="I54" t="s">
        <v>242</v>
      </c>
      <c r="J54" t="s">
        <v>36</v>
      </c>
      <c r="K54">
        <v>1</v>
      </c>
      <c r="L54">
        <v>260</v>
      </c>
      <c r="M54" t="s">
        <v>13</v>
      </c>
    </row>
    <row r="55" spans="1:13" ht="12.75" x14ac:dyDescent="0.2">
      <c r="A55" s="1">
        <f t="shared" si="3"/>
        <v>43867</v>
      </c>
      <c r="B55" t="s">
        <v>238</v>
      </c>
      <c r="C55" t="s">
        <v>15</v>
      </c>
      <c r="D55" t="s">
        <v>239</v>
      </c>
      <c r="E55" t="s">
        <v>74</v>
      </c>
      <c r="F55" t="s">
        <v>18</v>
      </c>
      <c r="G55" t="s">
        <v>240</v>
      </c>
      <c r="H55" t="s">
        <v>241</v>
      </c>
      <c r="I55" t="s">
        <v>242</v>
      </c>
      <c r="J55" t="s">
        <v>243</v>
      </c>
      <c r="K55">
        <v>-1</v>
      </c>
      <c r="L55">
        <v>-260</v>
      </c>
      <c r="M55" t="s">
        <v>13</v>
      </c>
    </row>
    <row r="56" spans="1:13" ht="12.75" x14ac:dyDescent="0.2">
      <c r="A56" s="1">
        <f t="shared" si="3"/>
        <v>43867</v>
      </c>
      <c r="B56" t="s">
        <v>238</v>
      </c>
      <c r="C56" t="s">
        <v>15</v>
      </c>
      <c r="D56" t="s">
        <v>82</v>
      </c>
      <c r="E56" t="s">
        <v>83</v>
      </c>
      <c r="F56" t="s">
        <v>18</v>
      </c>
      <c r="G56" t="s">
        <v>84</v>
      </c>
      <c r="H56" t="s">
        <v>1269</v>
      </c>
      <c r="I56" t="s">
        <v>0</v>
      </c>
      <c r="J56" t="s">
        <v>36</v>
      </c>
      <c r="K56">
        <v>1</v>
      </c>
      <c r="L56">
        <v>260</v>
      </c>
      <c r="M56" t="s">
        <v>0</v>
      </c>
    </row>
    <row r="57" spans="1:13" ht="12.75" x14ac:dyDescent="0.2">
      <c r="A57" s="1">
        <f t="shared" si="3"/>
        <v>43867</v>
      </c>
      <c r="B57" t="s">
        <v>238</v>
      </c>
      <c r="C57" t="s">
        <v>15</v>
      </c>
      <c r="D57" t="s">
        <v>244</v>
      </c>
      <c r="E57" t="s">
        <v>245</v>
      </c>
      <c r="F57" t="s">
        <v>18</v>
      </c>
      <c r="G57" t="s">
        <v>246</v>
      </c>
      <c r="H57" t="s">
        <v>247</v>
      </c>
      <c r="I57" t="s">
        <v>248</v>
      </c>
      <c r="J57" t="s">
        <v>36</v>
      </c>
      <c r="K57">
        <v>1</v>
      </c>
      <c r="L57">
        <v>260</v>
      </c>
      <c r="M57" t="s">
        <v>0</v>
      </c>
    </row>
    <row r="58" spans="1:13" ht="12.75" x14ac:dyDescent="0.2">
      <c r="A58" s="1">
        <f t="shared" si="3"/>
        <v>43867</v>
      </c>
      <c r="B58" t="s">
        <v>238</v>
      </c>
      <c r="C58" t="s">
        <v>15</v>
      </c>
      <c r="D58" t="s">
        <v>215</v>
      </c>
      <c r="E58" t="s">
        <v>216</v>
      </c>
      <c r="F58" t="s">
        <v>18</v>
      </c>
      <c r="G58" t="s">
        <v>217</v>
      </c>
      <c r="H58" t="s">
        <v>218</v>
      </c>
      <c r="I58" t="s">
        <v>219</v>
      </c>
      <c r="J58" t="s">
        <v>22</v>
      </c>
      <c r="K58">
        <v>1</v>
      </c>
      <c r="L58">
        <v>260</v>
      </c>
      <c r="M58" t="s">
        <v>0</v>
      </c>
    </row>
    <row r="59" spans="1:13" ht="12.75" x14ac:dyDescent="0.2">
      <c r="A59" s="1">
        <f t="shared" si="3"/>
        <v>43867</v>
      </c>
      <c r="B59" t="s">
        <v>238</v>
      </c>
      <c r="C59" t="s">
        <v>15</v>
      </c>
      <c r="D59" t="s">
        <v>249</v>
      </c>
      <c r="E59" t="s">
        <v>250</v>
      </c>
      <c r="F59" t="s">
        <v>18</v>
      </c>
      <c r="G59" t="s">
        <v>251</v>
      </c>
      <c r="H59" t="s">
        <v>252</v>
      </c>
      <c r="I59" t="s">
        <v>0</v>
      </c>
      <c r="J59" t="s">
        <v>36</v>
      </c>
      <c r="K59">
        <v>1</v>
      </c>
      <c r="L59">
        <v>300</v>
      </c>
      <c r="M59" t="s">
        <v>0</v>
      </c>
    </row>
    <row r="60" spans="1:13" ht="12.75" x14ac:dyDescent="0.2">
      <c r="A60" s="1">
        <f>DATEVALUE("2020-02-07")</f>
        <v>43868</v>
      </c>
      <c r="B60" t="s">
        <v>253</v>
      </c>
      <c r="C60" t="s">
        <v>15</v>
      </c>
      <c r="D60" t="s">
        <v>254</v>
      </c>
      <c r="E60" t="s">
        <v>227</v>
      </c>
      <c r="F60" t="s">
        <v>18</v>
      </c>
      <c r="G60" t="s">
        <v>255</v>
      </c>
      <c r="H60" t="s">
        <v>229</v>
      </c>
      <c r="I60" t="s">
        <v>256</v>
      </c>
      <c r="J60" t="s">
        <v>36</v>
      </c>
      <c r="K60">
        <v>1</v>
      </c>
      <c r="L60">
        <v>300</v>
      </c>
      <c r="M60" t="s">
        <v>0</v>
      </c>
    </row>
    <row r="61" spans="1:13" ht="12.75" x14ac:dyDescent="0.2">
      <c r="A61" s="1">
        <f>DATEVALUE("2020-02-10")</f>
        <v>43871</v>
      </c>
      <c r="B61" t="s">
        <v>1281</v>
      </c>
      <c r="C61" t="s">
        <v>15</v>
      </c>
      <c r="D61" t="s">
        <v>257</v>
      </c>
      <c r="E61" t="s">
        <v>83</v>
      </c>
      <c r="F61" t="s">
        <v>18</v>
      </c>
      <c r="G61" t="s">
        <v>258</v>
      </c>
      <c r="H61" t="s">
        <v>259</v>
      </c>
      <c r="I61" t="s">
        <v>260</v>
      </c>
      <c r="J61" t="s">
        <v>36</v>
      </c>
      <c r="K61">
        <v>1</v>
      </c>
      <c r="L61">
        <v>260</v>
      </c>
      <c r="M61" t="s">
        <v>0</v>
      </c>
    </row>
    <row r="62" spans="1:13" ht="12.75" x14ac:dyDescent="0.2">
      <c r="A62" s="1">
        <f t="shared" ref="A62:A71" si="4">DATEVALUE("2020-02-11")</f>
        <v>43872</v>
      </c>
      <c r="B62" t="s">
        <v>261</v>
      </c>
      <c r="C62" t="s">
        <v>15</v>
      </c>
      <c r="D62" t="s">
        <v>262</v>
      </c>
      <c r="E62" t="s">
        <v>38</v>
      </c>
      <c r="F62" t="s">
        <v>18</v>
      </c>
      <c r="G62" t="s">
        <v>263</v>
      </c>
      <c r="H62" t="s">
        <v>264</v>
      </c>
      <c r="I62" t="s">
        <v>265</v>
      </c>
      <c r="J62" t="s">
        <v>106</v>
      </c>
      <c r="K62">
        <v>1</v>
      </c>
      <c r="L62">
        <v>350</v>
      </c>
      <c r="M62" t="s">
        <v>0</v>
      </c>
    </row>
    <row r="63" spans="1:13" ht="12.75" x14ac:dyDescent="0.2">
      <c r="A63" s="1">
        <f t="shared" si="4"/>
        <v>43872</v>
      </c>
      <c r="B63" t="s">
        <v>261</v>
      </c>
      <c r="C63" t="s">
        <v>15</v>
      </c>
      <c r="D63" t="s">
        <v>266</v>
      </c>
      <c r="E63" t="s">
        <v>83</v>
      </c>
      <c r="F63" t="s">
        <v>18</v>
      </c>
      <c r="G63" t="s">
        <v>267</v>
      </c>
      <c r="H63" t="s">
        <v>259</v>
      </c>
      <c r="I63" t="s">
        <v>268</v>
      </c>
      <c r="J63" t="s">
        <v>36</v>
      </c>
      <c r="K63">
        <v>1</v>
      </c>
      <c r="L63">
        <v>260</v>
      </c>
      <c r="M63" t="s">
        <v>0</v>
      </c>
    </row>
    <row r="64" spans="1:13" ht="12.75" x14ac:dyDescent="0.2">
      <c r="A64" s="1">
        <f t="shared" si="4"/>
        <v>43872</v>
      </c>
      <c r="B64" t="s">
        <v>261</v>
      </c>
      <c r="C64" t="s">
        <v>15</v>
      </c>
      <c r="D64" t="s">
        <v>269</v>
      </c>
      <c r="E64" t="s">
        <v>270</v>
      </c>
      <c r="F64" t="s">
        <v>18</v>
      </c>
      <c r="G64" t="s">
        <v>271</v>
      </c>
      <c r="H64" t="s">
        <v>1282</v>
      </c>
      <c r="I64" t="s">
        <v>272</v>
      </c>
      <c r="J64" t="s">
        <v>36</v>
      </c>
      <c r="K64">
        <v>1</v>
      </c>
      <c r="L64">
        <v>260</v>
      </c>
      <c r="M64" t="s">
        <v>0</v>
      </c>
    </row>
    <row r="65" spans="1:13" ht="12.75" x14ac:dyDescent="0.2">
      <c r="A65" s="1">
        <f t="shared" si="4"/>
        <v>43872</v>
      </c>
      <c r="B65" t="s">
        <v>261</v>
      </c>
      <c r="C65" t="s">
        <v>15</v>
      </c>
      <c r="D65" t="s">
        <v>273</v>
      </c>
      <c r="E65" t="s">
        <v>126</v>
      </c>
      <c r="F65" t="s">
        <v>18</v>
      </c>
      <c r="G65" t="s">
        <v>274</v>
      </c>
      <c r="H65" t="s">
        <v>128</v>
      </c>
      <c r="I65" t="s">
        <v>275</v>
      </c>
      <c r="J65" t="s">
        <v>22</v>
      </c>
      <c r="K65">
        <v>1</v>
      </c>
      <c r="L65">
        <v>260</v>
      </c>
      <c r="M65" t="s">
        <v>0</v>
      </c>
    </row>
    <row r="66" spans="1:13" ht="12.75" x14ac:dyDescent="0.2">
      <c r="A66" s="1">
        <f t="shared" si="4"/>
        <v>43872</v>
      </c>
      <c r="B66" t="s">
        <v>261</v>
      </c>
      <c r="C66" t="s">
        <v>15</v>
      </c>
      <c r="D66" t="s">
        <v>31</v>
      </c>
      <c r="E66" t="s">
        <v>32</v>
      </c>
      <c r="F66" t="s">
        <v>18</v>
      </c>
      <c r="G66" t="s">
        <v>33</v>
      </c>
      <c r="H66" t="s">
        <v>34</v>
      </c>
      <c r="I66" t="s">
        <v>35</v>
      </c>
      <c r="J66" t="s">
        <v>36</v>
      </c>
      <c r="K66">
        <v>1</v>
      </c>
      <c r="L66">
        <v>260</v>
      </c>
      <c r="M66" t="s">
        <v>13</v>
      </c>
    </row>
    <row r="67" spans="1:13" ht="12.75" x14ac:dyDescent="0.2">
      <c r="A67" s="1">
        <f t="shared" si="4"/>
        <v>43872</v>
      </c>
      <c r="B67" t="s">
        <v>261</v>
      </c>
      <c r="C67" t="s">
        <v>15</v>
      </c>
      <c r="D67" t="s">
        <v>276</v>
      </c>
      <c r="E67" t="s">
        <v>277</v>
      </c>
      <c r="F67" t="s">
        <v>18</v>
      </c>
      <c r="G67" t="s">
        <v>278</v>
      </c>
      <c r="H67" t="s">
        <v>279</v>
      </c>
      <c r="I67" t="s">
        <v>116</v>
      </c>
      <c r="J67" t="s">
        <v>22</v>
      </c>
      <c r="K67">
        <v>1</v>
      </c>
      <c r="L67">
        <v>260</v>
      </c>
      <c r="M67" t="s">
        <v>0</v>
      </c>
    </row>
    <row r="68" spans="1:13" ht="12.75" x14ac:dyDescent="0.2">
      <c r="A68" s="1">
        <f t="shared" si="4"/>
        <v>43872</v>
      </c>
      <c r="B68" t="s">
        <v>261</v>
      </c>
      <c r="C68" t="s">
        <v>15</v>
      </c>
      <c r="D68" t="s">
        <v>145</v>
      </c>
      <c r="E68" t="s">
        <v>146</v>
      </c>
      <c r="F68" t="s">
        <v>18</v>
      </c>
      <c r="G68" t="s">
        <v>147</v>
      </c>
      <c r="H68" t="s">
        <v>148</v>
      </c>
      <c r="I68" t="s">
        <v>149</v>
      </c>
      <c r="J68" t="s">
        <v>36</v>
      </c>
      <c r="K68">
        <v>1</v>
      </c>
      <c r="L68">
        <v>260</v>
      </c>
      <c r="M68" t="s">
        <v>0</v>
      </c>
    </row>
    <row r="69" spans="1:13" ht="12.75" x14ac:dyDescent="0.2">
      <c r="A69" s="1">
        <f t="shared" si="4"/>
        <v>43872</v>
      </c>
      <c r="B69" t="s">
        <v>261</v>
      </c>
      <c r="C69" t="s">
        <v>15</v>
      </c>
      <c r="D69" t="s">
        <v>280</v>
      </c>
      <c r="E69" t="s">
        <v>164</v>
      </c>
      <c r="F69" t="s">
        <v>18</v>
      </c>
      <c r="G69" t="s">
        <v>281</v>
      </c>
      <c r="H69" t="s">
        <v>1274</v>
      </c>
      <c r="I69" t="s">
        <v>282</v>
      </c>
      <c r="J69" t="s">
        <v>36</v>
      </c>
      <c r="K69">
        <v>1</v>
      </c>
      <c r="L69">
        <v>260</v>
      </c>
      <c r="M69" t="s">
        <v>0</v>
      </c>
    </row>
    <row r="70" spans="1:13" ht="12.75" x14ac:dyDescent="0.2">
      <c r="A70" s="1">
        <f t="shared" si="4"/>
        <v>43872</v>
      </c>
      <c r="B70" t="s">
        <v>261</v>
      </c>
      <c r="C70" t="s">
        <v>15</v>
      </c>
      <c r="D70" t="s">
        <v>283</v>
      </c>
      <c r="E70" t="s">
        <v>203</v>
      </c>
      <c r="F70" t="s">
        <v>18</v>
      </c>
      <c r="G70" t="s">
        <v>284</v>
      </c>
      <c r="H70" t="s">
        <v>205</v>
      </c>
      <c r="I70" t="s">
        <v>285</v>
      </c>
      <c r="J70" t="s">
        <v>106</v>
      </c>
      <c r="K70">
        <v>1</v>
      </c>
      <c r="L70">
        <v>350</v>
      </c>
      <c r="M70" t="s">
        <v>0</v>
      </c>
    </row>
    <row r="71" spans="1:13" ht="12.75" x14ac:dyDescent="0.2">
      <c r="A71" s="1">
        <f t="shared" si="4"/>
        <v>43872</v>
      </c>
      <c r="B71" t="s">
        <v>261</v>
      </c>
      <c r="C71" t="s">
        <v>15</v>
      </c>
      <c r="D71" t="s">
        <v>286</v>
      </c>
      <c r="E71" t="s">
        <v>173</v>
      </c>
      <c r="F71" t="s">
        <v>18</v>
      </c>
      <c r="G71" t="s">
        <v>287</v>
      </c>
      <c r="H71" t="s">
        <v>175</v>
      </c>
      <c r="I71" t="s">
        <v>0</v>
      </c>
      <c r="J71" t="s">
        <v>106</v>
      </c>
      <c r="K71">
        <v>1</v>
      </c>
      <c r="L71">
        <v>350</v>
      </c>
      <c r="M71" t="s">
        <v>0</v>
      </c>
    </row>
    <row r="72" spans="1:13" ht="12.75" x14ac:dyDescent="0.2">
      <c r="A72" s="1">
        <f t="shared" ref="A72:A89" si="5">DATEVALUE("2020-02-12")</f>
        <v>43873</v>
      </c>
      <c r="B72" t="s">
        <v>1283</v>
      </c>
      <c r="C72" t="s">
        <v>15</v>
      </c>
      <c r="D72" t="s">
        <v>288</v>
      </c>
      <c r="E72" t="s">
        <v>227</v>
      </c>
      <c r="F72" t="s">
        <v>18</v>
      </c>
      <c r="G72" t="s">
        <v>289</v>
      </c>
      <c r="H72" t="s">
        <v>229</v>
      </c>
      <c r="I72" t="s">
        <v>290</v>
      </c>
      <c r="J72" t="s">
        <v>36</v>
      </c>
      <c r="K72">
        <v>1</v>
      </c>
      <c r="L72">
        <v>260</v>
      </c>
      <c r="M72" t="s">
        <v>13</v>
      </c>
    </row>
    <row r="73" spans="1:13" ht="12.75" x14ac:dyDescent="0.2">
      <c r="A73" s="1">
        <f t="shared" si="5"/>
        <v>43873</v>
      </c>
      <c r="B73" t="s">
        <v>1283</v>
      </c>
      <c r="C73" t="s">
        <v>15</v>
      </c>
      <c r="D73" t="s">
        <v>291</v>
      </c>
      <c r="E73" t="s">
        <v>292</v>
      </c>
      <c r="F73" t="s">
        <v>18</v>
      </c>
      <c r="G73" t="s">
        <v>293</v>
      </c>
      <c r="H73" t="s">
        <v>294</v>
      </c>
      <c r="I73" t="s">
        <v>1284</v>
      </c>
      <c r="J73" t="s">
        <v>36</v>
      </c>
      <c r="K73">
        <v>1</v>
      </c>
      <c r="L73">
        <v>260</v>
      </c>
      <c r="M73" t="s">
        <v>0</v>
      </c>
    </row>
    <row r="74" spans="1:13" ht="12.75" x14ac:dyDescent="0.2">
      <c r="A74" s="1">
        <f t="shared" si="5"/>
        <v>43873</v>
      </c>
      <c r="B74" t="s">
        <v>1283</v>
      </c>
      <c r="C74" t="s">
        <v>15</v>
      </c>
      <c r="D74" t="s">
        <v>295</v>
      </c>
      <c r="E74" t="s">
        <v>296</v>
      </c>
      <c r="F74" t="s">
        <v>18</v>
      </c>
      <c r="G74" t="s">
        <v>297</v>
      </c>
      <c r="H74" t="s">
        <v>298</v>
      </c>
      <c r="I74" t="s">
        <v>0</v>
      </c>
      <c r="J74" t="s">
        <v>36</v>
      </c>
      <c r="K74">
        <v>1</v>
      </c>
      <c r="L74">
        <v>300</v>
      </c>
      <c r="M74" t="s">
        <v>0</v>
      </c>
    </row>
    <row r="75" spans="1:13" ht="12.75" x14ac:dyDescent="0.2">
      <c r="A75" s="1">
        <f t="shared" si="5"/>
        <v>43873</v>
      </c>
      <c r="B75" t="s">
        <v>1283</v>
      </c>
      <c r="C75" t="s">
        <v>15</v>
      </c>
      <c r="D75" t="s">
        <v>134</v>
      </c>
      <c r="E75" t="s">
        <v>79</v>
      </c>
      <c r="F75" t="s">
        <v>18</v>
      </c>
      <c r="G75" t="s">
        <v>135</v>
      </c>
      <c r="H75" t="s">
        <v>1268</v>
      </c>
      <c r="I75" t="s">
        <v>136</v>
      </c>
      <c r="J75" t="s">
        <v>36</v>
      </c>
      <c r="K75">
        <v>1</v>
      </c>
      <c r="L75">
        <v>260</v>
      </c>
      <c r="M75" t="s">
        <v>0</v>
      </c>
    </row>
    <row r="76" spans="1:13" ht="12.75" x14ac:dyDescent="0.2">
      <c r="A76" s="1">
        <f t="shared" si="5"/>
        <v>43873</v>
      </c>
      <c r="B76" t="s">
        <v>1283</v>
      </c>
      <c r="C76" t="s">
        <v>15</v>
      </c>
      <c r="D76" t="s">
        <v>299</v>
      </c>
      <c r="E76" t="s">
        <v>300</v>
      </c>
      <c r="F76" t="s">
        <v>18</v>
      </c>
      <c r="G76" t="s">
        <v>301</v>
      </c>
      <c r="H76" t="s">
        <v>302</v>
      </c>
      <c r="I76" t="s">
        <v>303</v>
      </c>
      <c r="J76" t="s">
        <v>36</v>
      </c>
      <c r="K76">
        <v>1</v>
      </c>
      <c r="L76">
        <v>300</v>
      </c>
      <c r="M76" t="s">
        <v>13</v>
      </c>
    </row>
    <row r="77" spans="1:13" ht="12.75" x14ac:dyDescent="0.2">
      <c r="A77" s="1">
        <f t="shared" si="5"/>
        <v>43873</v>
      </c>
      <c r="B77" t="s">
        <v>1283</v>
      </c>
      <c r="C77" t="s">
        <v>15</v>
      </c>
      <c r="D77" t="s">
        <v>304</v>
      </c>
      <c r="E77" t="s">
        <v>305</v>
      </c>
      <c r="F77" t="s">
        <v>18</v>
      </c>
      <c r="G77" t="s">
        <v>306</v>
      </c>
      <c r="H77" t="s">
        <v>307</v>
      </c>
      <c r="I77" t="s">
        <v>308</v>
      </c>
      <c r="J77" t="s">
        <v>106</v>
      </c>
      <c r="K77">
        <v>1</v>
      </c>
      <c r="L77">
        <v>400</v>
      </c>
      <c r="M77" t="s">
        <v>0</v>
      </c>
    </row>
    <row r="78" spans="1:13" ht="12.75" x14ac:dyDescent="0.2">
      <c r="A78" s="1">
        <f t="shared" si="5"/>
        <v>43873</v>
      </c>
      <c r="B78" t="s">
        <v>1283</v>
      </c>
      <c r="C78" t="s">
        <v>15</v>
      </c>
      <c r="D78" t="s">
        <v>121</v>
      </c>
      <c r="E78" t="s">
        <v>86</v>
      </c>
      <c r="F78" t="s">
        <v>18</v>
      </c>
      <c r="G78" t="s">
        <v>122</v>
      </c>
      <c r="H78" t="s">
        <v>123</v>
      </c>
      <c r="I78" t="s">
        <v>124</v>
      </c>
      <c r="J78" t="s">
        <v>36</v>
      </c>
      <c r="K78">
        <v>1</v>
      </c>
      <c r="L78">
        <v>260</v>
      </c>
      <c r="M78" t="s">
        <v>13</v>
      </c>
    </row>
    <row r="79" spans="1:13" ht="12.75" x14ac:dyDescent="0.2">
      <c r="A79" s="1">
        <f t="shared" si="5"/>
        <v>43873</v>
      </c>
      <c r="B79" t="s">
        <v>1283</v>
      </c>
      <c r="C79" t="s">
        <v>15</v>
      </c>
      <c r="D79" t="s">
        <v>309</v>
      </c>
      <c r="E79" t="s">
        <v>310</v>
      </c>
      <c r="F79" t="s">
        <v>18</v>
      </c>
      <c r="G79" t="s">
        <v>311</v>
      </c>
      <c r="H79" t="s">
        <v>312</v>
      </c>
      <c r="I79" t="s">
        <v>313</v>
      </c>
      <c r="J79" t="s">
        <v>36</v>
      </c>
      <c r="K79">
        <v>1</v>
      </c>
      <c r="L79">
        <v>300</v>
      </c>
      <c r="M79" t="s">
        <v>0</v>
      </c>
    </row>
    <row r="80" spans="1:13" ht="12.75" x14ac:dyDescent="0.2">
      <c r="A80" s="1">
        <f t="shared" si="5"/>
        <v>43873</v>
      </c>
      <c r="B80" t="s">
        <v>1283</v>
      </c>
      <c r="C80" t="s">
        <v>15</v>
      </c>
      <c r="D80" t="s">
        <v>31</v>
      </c>
      <c r="E80" t="s">
        <v>32</v>
      </c>
      <c r="F80" t="s">
        <v>18</v>
      </c>
      <c r="G80" t="s">
        <v>33</v>
      </c>
      <c r="H80" t="s">
        <v>34</v>
      </c>
      <c r="I80" t="s">
        <v>35</v>
      </c>
      <c r="J80" t="s">
        <v>22</v>
      </c>
      <c r="K80">
        <v>1</v>
      </c>
      <c r="L80">
        <v>260</v>
      </c>
      <c r="M80" t="s">
        <v>0</v>
      </c>
    </row>
    <row r="81" spans="1:13" ht="12.75" x14ac:dyDescent="0.2">
      <c r="A81" s="1">
        <f t="shared" si="5"/>
        <v>43873</v>
      </c>
      <c r="B81" t="s">
        <v>1283</v>
      </c>
      <c r="C81" t="s">
        <v>15</v>
      </c>
      <c r="D81" t="s">
        <v>314</v>
      </c>
      <c r="E81" t="s">
        <v>315</v>
      </c>
      <c r="F81" t="s">
        <v>18</v>
      </c>
      <c r="G81" t="s">
        <v>316</v>
      </c>
      <c r="H81" t="s">
        <v>317</v>
      </c>
      <c r="I81" t="s">
        <v>318</v>
      </c>
      <c r="J81" t="s">
        <v>36</v>
      </c>
      <c r="K81">
        <v>1</v>
      </c>
      <c r="L81">
        <v>260</v>
      </c>
      <c r="M81" t="s">
        <v>0</v>
      </c>
    </row>
    <row r="82" spans="1:13" ht="12.75" x14ac:dyDescent="0.2">
      <c r="A82" s="1">
        <f t="shared" si="5"/>
        <v>43873</v>
      </c>
      <c r="B82" t="s">
        <v>1283</v>
      </c>
      <c r="C82" t="s">
        <v>15</v>
      </c>
      <c r="D82" t="s">
        <v>319</v>
      </c>
      <c r="E82" t="s">
        <v>17</v>
      </c>
      <c r="F82" t="s">
        <v>18</v>
      </c>
      <c r="G82" t="s">
        <v>320</v>
      </c>
      <c r="H82" t="s">
        <v>321</v>
      </c>
      <c r="I82" t="s">
        <v>322</v>
      </c>
      <c r="J82" t="s">
        <v>36</v>
      </c>
      <c r="K82">
        <v>1</v>
      </c>
      <c r="L82">
        <v>260</v>
      </c>
      <c r="M82" t="s">
        <v>0</v>
      </c>
    </row>
    <row r="83" spans="1:13" ht="12.75" x14ac:dyDescent="0.2">
      <c r="A83" s="1">
        <f t="shared" si="5"/>
        <v>43873</v>
      </c>
      <c r="B83" t="s">
        <v>1283</v>
      </c>
      <c r="C83" t="s">
        <v>15</v>
      </c>
      <c r="D83" t="s">
        <v>323</v>
      </c>
      <c r="E83" t="s">
        <v>324</v>
      </c>
      <c r="F83" t="s">
        <v>18</v>
      </c>
      <c r="G83" t="s">
        <v>325</v>
      </c>
      <c r="H83" t="s">
        <v>326</v>
      </c>
      <c r="I83" t="s">
        <v>327</v>
      </c>
      <c r="J83" t="s">
        <v>36</v>
      </c>
      <c r="K83">
        <v>1</v>
      </c>
      <c r="L83">
        <v>260</v>
      </c>
      <c r="M83" t="s">
        <v>13</v>
      </c>
    </row>
    <row r="84" spans="1:13" ht="12.75" x14ac:dyDescent="0.2">
      <c r="A84" s="1">
        <f t="shared" si="5"/>
        <v>43873</v>
      </c>
      <c r="B84" t="s">
        <v>1283</v>
      </c>
      <c r="C84" t="s">
        <v>15</v>
      </c>
      <c r="D84" t="s">
        <v>328</v>
      </c>
      <c r="E84" t="s">
        <v>329</v>
      </c>
      <c r="F84" t="s">
        <v>18</v>
      </c>
      <c r="G84" t="s">
        <v>330</v>
      </c>
      <c r="H84" t="s">
        <v>331</v>
      </c>
      <c r="I84" t="s">
        <v>332</v>
      </c>
      <c r="J84" t="s">
        <v>36</v>
      </c>
      <c r="K84">
        <v>1</v>
      </c>
      <c r="L84">
        <v>260</v>
      </c>
      <c r="M84" t="s">
        <v>0</v>
      </c>
    </row>
    <row r="85" spans="1:13" ht="12.75" x14ac:dyDescent="0.2">
      <c r="A85" s="1">
        <f t="shared" si="5"/>
        <v>43873</v>
      </c>
      <c r="B85" t="s">
        <v>1283</v>
      </c>
      <c r="C85" t="s">
        <v>15</v>
      </c>
      <c r="D85" t="s">
        <v>333</v>
      </c>
      <c r="E85" t="s">
        <v>334</v>
      </c>
      <c r="F85" t="s">
        <v>18</v>
      </c>
      <c r="G85" t="s">
        <v>335</v>
      </c>
      <c r="H85" t="s">
        <v>223</v>
      </c>
      <c r="I85" t="s">
        <v>272</v>
      </c>
      <c r="J85" t="s">
        <v>36</v>
      </c>
      <c r="K85">
        <v>1</v>
      </c>
      <c r="L85">
        <v>260</v>
      </c>
      <c r="M85" t="s">
        <v>0</v>
      </c>
    </row>
    <row r="86" spans="1:13" ht="12.75" x14ac:dyDescent="0.2">
      <c r="A86" s="1">
        <f t="shared" si="5"/>
        <v>43873</v>
      </c>
      <c r="B86" t="s">
        <v>1283</v>
      </c>
      <c r="C86" t="s">
        <v>15</v>
      </c>
      <c r="D86" t="s">
        <v>336</v>
      </c>
      <c r="E86" t="s">
        <v>337</v>
      </c>
      <c r="F86" t="s">
        <v>18</v>
      </c>
      <c r="G86" t="s">
        <v>338</v>
      </c>
      <c r="H86" t="s">
        <v>339</v>
      </c>
      <c r="I86" t="s">
        <v>340</v>
      </c>
      <c r="J86" t="s">
        <v>36</v>
      </c>
      <c r="K86">
        <v>1</v>
      </c>
      <c r="L86">
        <v>260</v>
      </c>
      <c r="M86" t="s">
        <v>13</v>
      </c>
    </row>
    <row r="87" spans="1:13" ht="12.75" x14ac:dyDescent="0.2">
      <c r="A87" s="1">
        <f t="shared" si="5"/>
        <v>43873</v>
      </c>
      <c r="B87" t="s">
        <v>1283</v>
      </c>
      <c r="C87" t="s">
        <v>15</v>
      </c>
      <c r="D87" t="s">
        <v>341</v>
      </c>
      <c r="E87" t="s">
        <v>342</v>
      </c>
      <c r="F87" t="s">
        <v>18</v>
      </c>
      <c r="G87" t="s">
        <v>343</v>
      </c>
      <c r="H87" t="s">
        <v>344</v>
      </c>
      <c r="I87" t="s">
        <v>345</v>
      </c>
      <c r="J87" t="s">
        <v>36</v>
      </c>
      <c r="K87">
        <v>1</v>
      </c>
      <c r="L87">
        <v>260</v>
      </c>
      <c r="M87" t="s">
        <v>13</v>
      </c>
    </row>
    <row r="88" spans="1:13" ht="12.75" x14ac:dyDescent="0.2">
      <c r="A88" s="1">
        <f t="shared" si="5"/>
        <v>43873</v>
      </c>
      <c r="B88" t="s">
        <v>1283</v>
      </c>
      <c r="C88" t="s">
        <v>15</v>
      </c>
      <c r="D88" t="s">
        <v>346</v>
      </c>
      <c r="E88" t="s">
        <v>347</v>
      </c>
      <c r="F88" t="s">
        <v>18</v>
      </c>
      <c r="G88" t="s">
        <v>348</v>
      </c>
      <c r="H88" t="s">
        <v>180</v>
      </c>
      <c r="I88" t="s">
        <v>349</v>
      </c>
      <c r="J88" t="s">
        <v>36</v>
      </c>
      <c r="K88">
        <v>1</v>
      </c>
      <c r="L88">
        <v>260</v>
      </c>
      <c r="M88" t="s">
        <v>0</v>
      </c>
    </row>
    <row r="89" spans="1:13" ht="12.75" x14ac:dyDescent="0.2">
      <c r="A89" s="1">
        <f t="shared" si="5"/>
        <v>43873</v>
      </c>
      <c r="B89" t="s">
        <v>1283</v>
      </c>
      <c r="C89" t="s">
        <v>15</v>
      </c>
      <c r="D89" t="s">
        <v>206</v>
      </c>
      <c r="E89" t="s">
        <v>207</v>
      </c>
      <c r="F89" t="s">
        <v>18</v>
      </c>
      <c r="G89" t="s">
        <v>208</v>
      </c>
      <c r="H89" t="s">
        <v>209</v>
      </c>
      <c r="I89" t="s">
        <v>210</v>
      </c>
      <c r="J89" t="s">
        <v>36</v>
      </c>
      <c r="K89">
        <v>1</v>
      </c>
      <c r="L89">
        <v>260</v>
      </c>
      <c r="M89" t="s">
        <v>0</v>
      </c>
    </row>
    <row r="90" spans="1:13" ht="12.75" x14ac:dyDescent="0.2">
      <c r="A90" s="1">
        <f>DATEVALUE("2020-02-13")</f>
        <v>43874</v>
      </c>
      <c r="B90" t="s">
        <v>1285</v>
      </c>
      <c r="C90" t="s">
        <v>15</v>
      </c>
      <c r="D90" t="s">
        <v>350</v>
      </c>
      <c r="E90" t="s">
        <v>74</v>
      </c>
      <c r="F90" t="s">
        <v>18</v>
      </c>
      <c r="G90" t="s">
        <v>351</v>
      </c>
      <c r="H90" t="s">
        <v>352</v>
      </c>
      <c r="I90" t="s">
        <v>230</v>
      </c>
      <c r="J90" t="s">
        <v>36</v>
      </c>
      <c r="K90">
        <v>1</v>
      </c>
      <c r="L90">
        <v>260</v>
      </c>
      <c r="M90" t="s">
        <v>0</v>
      </c>
    </row>
    <row r="91" spans="1:13" ht="12.75" x14ac:dyDescent="0.2">
      <c r="A91" s="1">
        <f>DATEVALUE("2020-02-13")</f>
        <v>43874</v>
      </c>
      <c r="B91" t="s">
        <v>1285</v>
      </c>
      <c r="C91" t="s">
        <v>15</v>
      </c>
      <c r="D91" t="s">
        <v>353</v>
      </c>
      <c r="E91" t="s">
        <v>354</v>
      </c>
      <c r="F91" t="s">
        <v>18</v>
      </c>
      <c r="G91" t="s">
        <v>355</v>
      </c>
      <c r="H91" t="s">
        <v>356</v>
      </c>
      <c r="I91" t="s">
        <v>72</v>
      </c>
      <c r="J91" t="s">
        <v>22</v>
      </c>
      <c r="K91">
        <v>1</v>
      </c>
      <c r="L91">
        <v>260</v>
      </c>
      <c r="M91" t="s">
        <v>0</v>
      </c>
    </row>
    <row r="92" spans="1:13" ht="12.75" x14ac:dyDescent="0.2">
      <c r="A92" s="1">
        <f>DATEVALUE("2020-02-20")</f>
        <v>43881</v>
      </c>
      <c r="B92" t="s">
        <v>1286</v>
      </c>
      <c r="C92" t="s">
        <v>15</v>
      </c>
      <c r="D92" t="s">
        <v>357</v>
      </c>
      <c r="E92" t="s">
        <v>183</v>
      </c>
      <c r="F92" t="s">
        <v>18</v>
      </c>
      <c r="G92" t="s">
        <v>184</v>
      </c>
      <c r="H92" t="s">
        <v>185</v>
      </c>
      <c r="I92" t="s">
        <v>358</v>
      </c>
      <c r="J92" t="s">
        <v>36</v>
      </c>
      <c r="K92">
        <v>1</v>
      </c>
      <c r="L92">
        <v>260</v>
      </c>
      <c r="M92" t="s">
        <v>0</v>
      </c>
    </row>
    <row r="93" spans="1:13" ht="12.75" x14ac:dyDescent="0.2">
      <c r="A93" s="1">
        <f>DATEVALUE("2020-02-20")</f>
        <v>43881</v>
      </c>
      <c r="B93" t="s">
        <v>1286</v>
      </c>
      <c r="C93" t="s">
        <v>15</v>
      </c>
      <c r="D93" t="s">
        <v>359</v>
      </c>
      <c r="E93" t="s">
        <v>360</v>
      </c>
      <c r="F93" t="s">
        <v>18</v>
      </c>
      <c r="G93" t="s">
        <v>361</v>
      </c>
      <c r="H93" t="s">
        <v>362</v>
      </c>
      <c r="I93" t="s">
        <v>363</v>
      </c>
      <c r="J93" t="s">
        <v>36</v>
      </c>
      <c r="K93">
        <v>1</v>
      </c>
      <c r="L93">
        <v>260</v>
      </c>
      <c r="M93" t="s">
        <v>0</v>
      </c>
    </row>
    <row r="94" spans="1:13" ht="12.75" x14ac:dyDescent="0.2">
      <c r="A94" s="1">
        <f>DATEVALUE("2020-02-20")</f>
        <v>43881</v>
      </c>
      <c r="B94" t="s">
        <v>1286</v>
      </c>
      <c r="C94" t="s">
        <v>15</v>
      </c>
      <c r="D94" t="s">
        <v>364</v>
      </c>
      <c r="E94" t="s">
        <v>38</v>
      </c>
      <c r="F94" t="s">
        <v>18</v>
      </c>
      <c r="G94" t="s">
        <v>365</v>
      </c>
      <c r="H94" t="s">
        <v>40</v>
      </c>
      <c r="I94" t="s">
        <v>268</v>
      </c>
      <c r="J94" t="s">
        <v>36</v>
      </c>
      <c r="K94">
        <v>1</v>
      </c>
      <c r="L94">
        <v>260</v>
      </c>
      <c r="M94" t="s">
        <v>0</v>
      </c>
    </row>
    <row r="95" spans="1:13" ht="12.75" x14ac:dyDescent="0.2">
      <c r="A95" s="1">
        <f>DATEVALUE("2020-02-21")</f>
        <v>43882</v>
      </c>
      <c r="B95" t="s">
        <v>1287</v>
      </c>
      <c r="C95" t="s">
        <v>15</v>
      </c>
      <c r="D95" t="s">
        <v>134</v>
      </c>
      <c r="E95" t="s">
        <v>79</v>
      </c>
      <c r="F95" t="s">
        <v>18</v>
      </c>
      <c r="G95" t="s">
        <v>135</v>
      </c>
      <c r="H95" t="s">
        <v>1268</v>
      </c>
      <c r="I95" t="s">
        <v>136</v>
      </c>
      <c r="J95" t="s">
        <v>22</v>
      </c>
      <c r="K95">
        <v>1</v>
      </c>
      <c r="L95">
        <v>260</v>
      </c>
      <c r="M95" t="s">
        <v>0</v>
      </c>
    </row>
    <row r="96" spans="1:13" ht="12.75" x14ac:dyDescent="0.2">
      <c r="A96" s="1">
        <f>DATEVALUE("2020-02-21")</f>
        <v>43882</v>
      </c>
      <c r="B96" t="s">
        <v>1287</v>
      </c>
      <c r="C96" t="s">
        <v>15</v>
      </c>
      <c r="D96" t="s">
        <v>134</v>
      </c>
      <c r="E96" t="s">
        <v>79</v>
      </c>
      <c r="F96" t="s">
        <v>18</v>
      </c>
      <c r="G96" t="s">
        <v>135</v>
      </c>
      <c r="H96" t="s">
        <v>1268</v>
      </c>
      <c r="I96" t="s">
        <v>136</v>
      </c>
      <c r="J96" t="s">
        <v>36</v>
      </c>
      <c r="K96">
        <v>1</v>
      </c>
      <c r="L96">
        <v>260</v>
      </c>
      <c r="M96" t="s">
        <v>0</v>
      </c>
    </row>
    <row r="97" spans="1:13" ht="12.75" x14ac:dyDescent="0.2">
      <c r="A97" s="1">
        <f t="shared" ref="A97:A105" si="6">DATEVALUE("2020-02-24")</f>
        <v>43885</v>
      </c>
      <c r="B97" t="s">
        <v>366</v>
      </c>
      <c r="C97" t="s">
        <v>15</v>
      </c>
      <c r="D97" t="s">
        <v>367</v>
      </c>
      <c r="E97" t="s">
        <v>368</v>
      </c>
      <c r="F97" t="s">
        <v>18</v>
      </c>
      <c r="G97" t="s">
        <v>369</v>
      </c>
      <c r="H97" t="s">
        <v>370</v>
      </c>
      <c r="I97" t="s">
        <v>371</v>
      </c>
      <c r="J97" t="s">
        <v>36</v>
      </c>
      <c r="K97">
        <v>1</v>
      </c>
      <c r="L97">
        <v>260</v>
      </c>
      <c r="M97" t="s">
        <v>0</v>
      </c>
    </row>
    <row r="98" spans="1:13" ht="12.75" x14ac:dyDescent="0.2">
      <c r="A98" s="1">
        <f t="shared" si="6"/>
        <v>43885</v>
      </c>
      <c r="B98" t="s">
        <v>366</v>
      </c>
      <c r="C98" t="s">
        <v>15</v>
      </c>
      <c r="D98" t="s">
        <v>372</v>
      </c>
      <c r="E98" t="s">
        <v>373</v>
      </c>
      <c r="F98" t="s">
        <v>18</v>
      </c>
      <c r="G98" t="s">
        <v>374</v>
      </c>
      <c r="H98" t="s">
        <v>375</v>
      </c>
      <c r="I98" t="s">
        <v>376</v>
      </c>
      <c r="J98" t="s">
        <v>36</v>
      </c>
      <c r="K98">
        <v>1</v>
      </c>
      <c r="L98">
        <v>260</v>
      </c>
      <c r="M98" t="s">
        <v>0</v>
      </c>
    </row>
    <row r="99" spans="1:13" ht="12.75" x14ac:dyDescent="0.2">
      <c r="A99" s="1">
        <f t="shared" si="6"/>
        <v>43885</v>
      </c>
      <c r="B99" t="s">
        <v>366</v>
      </c>
      <c r="C99" t="s">
        <v>15</v>
      </c>
      <c r="D99" t="s">
        <v>377</v>
      </c>
      <c r="E99" t="s">
        <v>90</v>
      </c>
      <c r="F99" t="s">
        <v>18</v>
      </c>
      <c r="G99" t="s">
        <v>378</v>
      </c>
      <c r="H99" t="s">
        <v>92</v>
      </c>
      <c r="I99" t="s">
        <v>345</v>
      </c>
      <c r="J99" t="s">
        <v>36</v>
      </c>
      <c r="K99">
        <v>1</v>
      </c>
      <c r="L99">
        <v>260</v>
      </c>
      <c r="M99" t="s">
        <v>0</v>
      </c>
    </row>
    <row r="100" spans="1:13" ht="12.75" x14ac:dyDescent="0.2">
      <c r="A100" s="1">
        <f t="shared" si="6"/>
        <v>43885</v>
      </c>
      <c r="B100" t="s">
        <v>366</v>
      </c>
      <c r="C100" t="s">
        <v>15</v>
      </c>
      <c r="D100" t="s">
        <v>379</v>
      </c>
      <c r="E100" t="s">
        <v>157</v>
      </c>
      <c r="F100" t="s">
        <v>18</v>
      </c>
      <c r="G100" t="s">
        <v>380</v>
      </c>
      <c r="H100" t="s">
        <v>144</v>
      </c>
      <c r="I100" t="s">
        <v>381</v>
      </c>
      <c r="J100" t="s">
        <v>36</v>
      </c>
      <c r="K100">
        <v>1</v>
      </c>
      <c r="L100">
        <v>260</v>
      </c>
      <c r="M100" t="s">
        <v>0</v>
      </c>
    </row>
    <row r="101" spans="1:13" ht="12.75" x14ac:dyDescent="0.2">
      <c r="A101" s="1">
        <f t="shared" si="6"/>
        <v>43885</v>
      </c>
      <c r="B101" t="s">
        <v>366</v>
      </c>
      <c r="C101" t="s">
        <v>15</v>
      </c>
      <c r="D101" t="s">
        <v>382</v>
      </c>
      <c r="E101" t="s">
        <v>324</v>
      </c>
      <c r="F101" t="s">
        <v>18</v>
      </c>
      <c r="G101" t="s">
        <v>383</v>
      </c>
      <c r="H101" t="s">
        <v>326</v>
      </c>
      <c r="I101" t="s">
        <v>384</v>
      </c>
      <c r="J101" t="s">
        <v>36</v>
      </c>
      <c r="K101">
        <v>1</v>
      </c>
      <c r="L101">
        <v>260</v>
      </c>
      <c r="M101" t="s">
        <v>0</v>
      </c>
    </row>
    <row r="102" spans="1:13" ht="12.75" x14ac:dyDescent="0.2">
      <c r="A102" s="1">
        <f t="shared" si="6"/>
        <v>43885</v>
      </c>
      <c r="B102" t="s">
        <v>366</v>
      </c>
      <c r="C102" t="s">
        <v>15</v>
      </c>
      <c r="D102" t="s">
        <v>249</v>
      </c>
      <c r="E102" t="s">
        <v>250</v>
      </c>
      <c r="F102" t="s">
        <v>18</v>
      </c>
      <c r="G102" t="s">
        <v>385</v>
      </c>
      <c r="H102" t="s">
        <v>386</v>
      </c>
      <c r="I102" t="s">
        <v>219</v>
      </c>
      <c r="J102" t="s">
        <v>106</v>
      </c>
      <c r="K102">
        <v>1</v>
      </c>
      <c r="L102">
        <v>400</v>
      </c>
      <c r="M102" t="s">
        <v>0</v>
      </c>
    </row>
    <row r="103" spans="1:13" ht="12.75" x14ac:dyDescent="0.2">
      <c r="A103" s="1">
        <f t="shared" si="6"/>
        <v>43885</v>
      </c>
      <c r="B103" t="s">
        <v>366</v>
      </c>
      <c r="C103" t="s">
        <v>15</v>
      </c>
      <c r="D103" t="s">
        <v>387</v>
      </c>
      <c r="E103" t="s">
        <v>388</v>
      </c>
      <c r="F103" t="s">
        <v>18</v>
      </c>
      <c r="G103" t="s">
        <v>389</v>
      </c>
      <c r="H103" t="s">
        <v>390</v>
      </c>
      <c r="I103" t="s">
        <v>0</v>
      </c>
      <c r="J103" t="s">
        <v>36</v>
      </c>
      <c r="K103">
        <v>1</v>
      </c>
      <c r="L103">
        <v>300</v>
      </c>
      <c r="M103" t="s">
        <v>13</v>
      </c>
    </row>
    <row r="104" spans="1:13" ht="12.75" x14ac:dyDescent="0.2">
      <c r="A104" s="1">
        <f t="shared" si="6"/>
        <v>43885</v>
      </c>
      <c r="B104" t="s">
        <v>366</v>
      </c>
      <c r="C104" t="s">
        <v>15</v>
      </c>
      <c r="D104" t="s">
        <v>341</v>
      </c>
      <c r="E104" t="s">
        <v>342</v>
      </c>
      <c r="F104" t="s">
        <v>18</v>
      </c>
      <c r="G104" t="s">
        <v>343</v>
      </c>
      <c r="H104" t="s">
        <v>344</v>
      </c>
      <c r="I104" t="s">
        <v>345</v>
      </c>
      <c r="J104" t="s">
        <v>36</v>
      </c>
      <c r="K104">
        <v>1</v>
      </c>
      <c r="L104">
        <v>260</v>
      </c>
      <c r="M104" t="s">
        <v>13</v>
      </c>
    </row>
    <row r="105" spans="1:13" ht="12.75" x14ac:dyDescent="0.2">
      <c r="A105" s="1">
        <f t="shared" si="6"/>
        <v>43885</v>
      </c>
      <c r="B105" t="s">
        <v>366</v>
      </c>
      <c r="C105" t="s">
        <v>15</v>
      </c>
      <c r="D105" t="s">
        <v>206</v>
      </c>
      <c r="E105" t="s">
        <v>207</v>
      </c>
      <c r="F105" t="s">
        <v>18</v>
      </c>
      <c r="G105" t="s">
        <v>208</v>
      </c>
      <c r="H105" t="s">
        <v>209</v>
      </c>
      <c r="I105" t="s">
        <v>210</v>
      </c>
      <c r="J105" t="s">
        <v>22</v>
      </c>
      <c r="K105">
        <v>1</v>
      </c>
      <c r="L105">
        <v>260</v>
      </c>
      <c r="M105" t="s">
        <v>0</v>
      </c>
    </row>
    <row r="106" spans="1:13" ht="12.75" x14ac:dyDescent="0.2">
      <c r="A106" s="1">
        <f t="shared" ref="A106:A117" si="7">DATEVALUE("2020-02-25")</f>
        <v>43886</v>
      </c>
      <c r="B106" t="s">
        <v>1288</v>
      </c>
      <c r="C106" t="s">
        <v>15</v>
      </c>
      <c r="D106" t="s">
        <v>357</v>
      </c>
      <c r="E106" t="s">
        <v>183</v>
      </c>
      <c r="F106" t="s">
        <v>18</v>
      </c>
      <c r="G106" t="s">
        <v>184</v>
      </c>
      <c r="H106" t="s">
        <v>185</v>
      </c>
      <c r="I106" t="s">
        <v>358</v>
      </c>
      <c r="J106" t="s">
        <v>36</v>
      </c>
      <c r="K106">
        <v>1</v>
      </c>
      <c r="L106">
        <v>260</v>
      </c>
      <c r="M106" t="s">
        <v>0</v>
      </c>
    </row>
    <row r="107" spans="1:13" ht="12.75" x14ac:dyDescent="0.2">
      <c r="A107" s="1">
        <f t="shared" si="7"/>
        <v>43886</v>
      </c>
      <c r="B107" t="s">
        <v>1288</v>
      </c>
      <c r="C107" t="s">
        <v>15</v>
      </c>
      <c r="D107" t="s">
        <v>391</v>
      </c>
      <c r="E107" t="s">
        <v>60</v>
      </c>
      <c r="F107" t="s">
        <v>18</v>
      </c>
      <c r="G107" t="s">
        <v>392</v>
      </c>
      <c r="H107" t="s">
        <v>62</v>
      </c>
      <c r="I107" t="s">
        <v>393</v>
      </c>
      <c r="J107" t="s">
        <v>22</v>
      </c>
      <c r="K107">
        <v>1</v>
      </c>
      <c r="L107">
        <v>260</v>
      </c>
      <c r="M107" t="s">
        <v>0</v>
      </c>
    </row>
    <row r="108" spans="1:13" ht="12.75" x14ac:dyDescent="0.2">
      <c r="A108" s="1">
        <f t="shared" si="7"/>
        <v>43886</v>
      </c>
      <c r="B108" t="s">
        <v>1288</v>
      </c>
      <c r="C108" t="s">
        <v>15</v>
      </c>
      <c r="D108" t="s">
        <v>394</v>
      </c>
      <c r="E108" t="s">
        <v>395</v>
      </c>
      <c r="F108" t="s">
        <v>18</v>
      </c>
      <c r="G108" t="s">
        <v>396</v>
      </c>
      <c r="H108" t="s">
        <v>397</v>
      </c>
      <c r="I108" t="s">
        <v>398</v>
      </c>
      <c r="J108" t="s">
        <v>36</v>
      </c>
      <c r="K108">
        <v>1</v>
      </c>
      <c r="L108">
        <v>260</v>
      </c>
      <c r="M108" t="s">
        <v>0</v>
      </c>
    </row>
    <row r="109" spans="1:13" ht="12.75" x14ac:dyDescent="0.2">
      <c r="A109" s="1">
        <f t="shared" si="7"/>
        <v>43886</v>
      </c>
      <c r="B109" t="s">
        <v>1288</v>
      </c>
      <c r="C109" t="s">
        <v>15</v>
      </c>
      <c r="D109" t="s">
        <v>399</v>
      </c>
      <c r="E109" t="s">
        <v>400</v>
      </c>
      <c r="F109" t="s">
        <v>18</v>
      </c>
      <c r="G109" t="s">
        <v>401</v>
      </c>
      <c r="H109" t="s">
        <v>1289</v>
      </c>
      <c r="I109" t="s">
        <v>402</v>
      </c>
      <c r="J109" t="s">
        <v>36</v>
      </c>
      <c r="K109">
        <v>1</v>
      </c>
      <c r="L109">
        <v>260</v>
      </c>
      <c r="M109" t="s">
        <v>0</v>
      </c>
    </row>
    <row r="110" spans="1:13" ht="12.75" x14ac:dyDescent="0.2">
      <c r="A110" s="1">
        <f t="shared" si="7"/>
        <v>43886</v>
      </c>
      <c r="B110" t="s">
        <v>1288</v>
      </c>
      <c r="C110" t="s">
        <v>15</v>
      </c>
      <c r="D110" t="s">
        <v>403</v>
      </c>
      <c r="E110" t="s">
        <v>86</v>
      </c>
      <c r="F110" t="s">
        <v>18</v>
      </c>
      <c r="G110" t="s">
        <v>404</v>
      </c>
      <c r="H110" t="s">
        <v>123</v>
      </c>
      <c r="I110" t="s">
        <v>405</v>
      </c>
      <c r="J110" t="s">
        <v>36</v>
      </c>
      <c r="K110">
        <v>1</v>
      </c>
      <c r="L110">
        <v>260</v>
      </c>
      <c r="M110" t="s">
        <v>0</v>
      </c>
    </row>
    <row r="111" spans="1:13" ht="12.75" x14ac:dyDescent="0.2">
      <c r="A111" s="1">
        <f t="shared" si="7"/>
        <v>43886</v>
      </c>
      <c r="B111" t="s">
        <v>1288</v>
      </c>
      <c r="C111" t="s">
        <v>15</v>
      </c>
      <c r="D111" t="s">
        <v>406</v>
      </c>
      <c r="E111" t="s">
        <v>407</v>
      </c>
      <c r="F111" t="s">
        <v>18</v>
      </c>
      <c r="G111" t="s">
        <v>408</v>
      </c>
      <c r="H111" t="s">
        <v>409</v>
      </c>
      <c r="I111" t="s">
        <v>410</v>
      </c>
      <c r="J111" t="s">
        <v>22</v>
      </c>
      <c r="K111">
        <v>1</v>
      </c>
      <c r="L111">
        <v>260</v>
      </c>
      <c r="M111" t="s">
        <v>0</v>
      </c>
    </row>
    <row r="112" spans="1:13" ht="12.75" x14ac:dyDescent="0.2">
      <c r="A112" s="1">
        <f t="shared" si="7"/>
        <v>43886</v>
      </c>
      <c r="B112" t="s">
        <v>1288</v>
      </c>
      <c r="C112" t="s">
        <v>15</v>
      </c>
      <c r="D112" t="s">
        <v>411</v>
      </c>
      <c r="E112" t="s">
        <v>412</v>
      </c>
      <c r="F112" t="s">
        <v>18</v>
      </c>
      <c r="G112" t="s">
        <v>413</v>
      </c>
      <c r="H112" t="s">
        <v>414</v>
      </c>
      <c r="I112" t="s">
        <v>415</v>
      </c>
      <c r="J112" t="s">
        <v>36</v>
      </c>
      <c r="K112">
        <v>1</v>
      </c>
      <c r="L112">
        <v>300</v>
      </c>
      <c r="M112" t="s">
        <v>0</v>
      </c>
    </row>
    <row r="113" spans="1:13" ht="12.75" x14ac:dyDescent="0.2">
      <c r="A113" s="1">
        <f t="shared" si="7"/>
        <v>43886</v>
      </c>
      <c r="B113" t="s">
        <v>1288</v>
      </c>
      <c r="C113" t="s">
        <v>15</v>
      </c>
      <c r="D113" t="s">
        <v>416</v>
      </c>
      <c r="E113" t="s">
        <v>417</v>
      </c>
      <c r="F113" t="s">
        <v>18</v>
      </c>
      <c r="G113" t="s">
        <v>418</v>
      </c>
      <c r="H113" t="s">
        <v>419</v>
      </c>
      <c r="I113" t="s">
        <v>420</v>
      </c>
      <c r="J113" t="s">
        <v>106</v>
      </c>
      <c r="K113">
        <v>1</v>
      </c>
      <c r="L113">
        <v>350</v>
      </c>
      <c r="M113" t="s">
        <v>0</v>
      </c>
    </row>
    <row r="114" spans="1:13" ht="12.75" x14ac:dyDescent="0.2">
      <c r="A114" s="1">
        <f t="shared" si="7"/>
        <v>43886</v>
      </c>
      <c r="B114" t="s">
        <v>1288</v>
      </c>
      <c r="C114" t="s">
        <v>15</v>
      </c>
      <c r="D114" t="s">
        <v>421</v>
      </c>
      <c r="E114" t="s">
        <v>203</v>
      </c>
      <c r="F114" t="s">
        <v>18</v>
      </c>
      <c r="G114" t="s">
        <v>422</v>
      </c>
      <c r="H114" t="s">
        <v>205</v>
      </c>
      <c r="I114" t="s">
        <v>423</v>
      </c>
      <c r="J114" t="s">
        <v>36</v>
      </c>
      <c r="K114">
        <v>1</v>
      </c>
      <c r="L114">
        <v>260</v>
      </c>
      <c r="M114" t="s">
        <v>0</v>
      </c>
    </row>
    <row r="115" spans="1:13" ht="12.75" x14ac:dyDescent="0.2">
      <c r="A115" s="1">
        <f t="shared" si="7"/>
        <v>43886</v>
      </c>
      <c r="B115" t="s">
        <v>1288</v>
      </c>
      <c r="C115" t="s">
        <v>15</v>
      </c>
      <c r="D115" t="s">
        <v>336</v>
      </c>
      <c r="E115" t="s">
        <v>337</v>
      </c>
      <c r="F115" t="s">
        <v>18</v>
      </c>
      <c r="G115" t="s">
        <v>338</v>
      </c>
      <c r="H115" t="s">
        <v>339</v>
      </c>
      <c r="I115" t="s">
        <v>340</v>
      </c>
      <c r="J115" t="s">
        <v>36</v>
      </c>
      <c r="K115">
        <v>1</v>
      </c>
      <c r="L115">
        <v>260</v>
      </c>
      <c r="M115" t="s">
        <v>13</v>
      </c>
    </row>
    <row r="116" spans="1:13" ht="12.75" x14ac:dyDescent="0.2">
      <c r="A116" s="1">
        <f t="shared" si="7"/>
        <v>43886</v>
      </c>
      <c r="B116" t="s">
        <v>1288</v>
      </c>
      <c r="C116" t="s">
        <v>15</v>
      </c>
      <c r="D116" t="s">
        <v>341</v>
      </c>
      <c r="E116" t="s">
        <v>342</v>
      </c>
      <c r="F116" t="s">
        <v>18</v>
      </c>
      <c r="G116" t="s">
        <v>343</v>
      </c>
      <c r="H116" t="s">
        <v>344</v>
      </c>
      <c r="I116" t="s">
        <v>345</v>
      </c>
      <c r="J116" t="s">
        <v>36</v>
      </c>
      <c r="K116">
        <v>1</v>
      </c>
      <c r="L116">
        <v>260</v>
      </c>
      <c r="M116" t="s">
        <v>0</v>
      </c>
    </row>
    <row r="117" spans="1:13" ht="12.75" x14ac:dyDescent="0.2">
      <c r="A117" s="1">
        <f t="shared" si="7"/>
        <v>43886</v>
      </c>
      <c r="B117" t="s">
        <v>1288</v>
      </c>
      <c r="C117" t="s">
        <v>15</v>
      </c>
      <c r="D117" t="s">
        <v>206</v>
      </c>
      <c r="E117" t="s">
        <v>207</v>
      </c>
      <c r="F117" t="s">
        <v>18</v>
      </c>
      <c r="G117" t="s">
        <v>208</v>
      </c>
      <c r="H117" t="s">
        <v>209</v>
      </c>
      <c r="I117" t="s">
        <v>210</v>
      </c>
      <c r="J117" t="s">
        <v>36</v>
      </c>
      <c r="K117">
        <v>1</v>
      </c>
      <c r="L117">
        <v>260</v>
      </c>
      <c r="M117" t="s">
        <v>0</v>
      </c>
    </row>
    <row r="118" spans="1:13" ht="12.75" x14ac:dyDescent="0.2">
      <c r="A118" s="1">
        <f>DATEVALUE("2020-02-27")</f>
        <v>43888</v>
      </c>
      <c r="B118" t="s">
        <v>1290</v>
      </c>
      <c r="C118" t="s">
        <v>15</v>
      </c>
      <c r="D118" t="s">
        <v>424</v>
      </c>
      <c r="E118" t="s">
        <v>425</v>
      </c>
      <c r="F118" t="s">
        <v>18</v>
      </c>
      <c r="G118" t="s">
        <v>426</v>
      </c>
      <c r="H118" t="s">
        <v>427</v>
      </c>
      <c r="I118" t="s">
        <v>428</v>
      </c>
      <c r="J118" t="s">
        <v>36</v>
      </c>
      <c r="K118">
        <v>1</v>
      </c>
      <c r="L118">
        <v>260</v>
      </c>
      <c r="M118" t="s">
        <v>0</v>
      </c>
    </row>
    <row r="119" spans="1:13" ht="12.75" x14ac:dyDescent="0.2">
      <c r="A119" s="1">
        <f>DATEVALUE("2020-02-27")</f>
        <v>43888</v>
      </c>
      <c r="B119" t="s">
        <v>1290</v>
      </c>
      <c r="C119" t="s">
        <v>15</v>
      </c>
      <c r="D119" t="s">
        <v>314</v>
      </c>
      <c r="E119" t="s">
        <v>315</v>
      </c>
      <c r="F119" t="s">
        <v>18</v>
      </c>
      <c r="G119" t="s">
        <v>316</v>
      </c>
      <c r="H119" t="s">
        <v>317</v>
      </c>
      <c r="I119" t="s">
        <v>318</v>
      </c>
      <c r="J119" t="s">
        <v>36</v>
      </c>
      <c r="K119">
        <v>1</v>
      </c>
      <c r="L119">
        <v>260</v>
      </c>
      <c r="M119" t="s">
        <v>0</v>
      </c>
    </row>
    <row r="120" spans="1:13" ht="12.75" x14ac:dyDescent="0.2">
      <c r="A120" s="1">
        <f>DATEVALUE("2020-02-27")</f>
        <v>43888</v>
      </c>
      <c r="B120" t="s">
        <v>1290</v>
      </c>
      <c r="C120" t="s">
        <v>15</v>
      </c>
      <c r="D120" t="s">
        <v>416</v>
      </c>
      <c r="E120" t="s">
        <v>417</v>
      </c>
      <c r="F120" t="s">
        <v>18</v>
      </c>
      <c r="G120" t="s">
        <v>418</v>
      </c>
      <c r="H120" t="s">
        <v>419</v>
      </c>
      <c r="I120" t="s">
        <v>420</v>
      </c>
      <c r="J120" t="s">
        <v>106</v>
      </c>
      <c r="K120">
        <v>1</v>
      </c>
      <c r="L120">
        <v>350</v>
      </c>
      <c r="M120" t="s">
        <v>0</v>
      </c>
    </row>
    <row r="121" spans="1:13" ht="12.75" x14ac:dyDescent="0.2">
      <c r="A121" s="1">
        <f>DATEVALUE("2020-02-27")</f>
        <v>43888</v>
      </c>
      <c r="B121" t="s">
        <v>1290</v>
      </c>
      <c r="C121" t="s">
        <v>15</v>
      </c>
      <c r="D121" t="s">
        <v>429</v>
      </c>
      <c r="E121" t="s">
        <v>43</v>
      </c>
      <c r="F121" t="s">
        <v>18</v>
      </c>
      <c r="G121" t="s">
        <v>430</v>
      </c>
      <c r="H121" t="s">
        <v>45</v>
      </c>
      <c r="I121" t="s">
        <v>0</v>
      </c>
      <c r="J121" t="s">
        <v>22</v>
      </c>
      <c r="K121">
        <v>1</v>
      </c>
      <c r="L121">
        <v>300</v>
      </c>
      <c r="M121" t="s">
        <v>0</v>
      </c>
    </row>
    <row r="122" spans="1:13" ht="12.75" x14ac:dyDescent="0.2">
      <c r="A122" s="1">
        <f>DATEVALUE("2020-02-27")</f>
        <v>43888</v>
      </c>
      <c r="B122" t="s">
        <v>1290</v>
      </c>
      <c r="C122" t="s">
        <v>15</v>
      </c>
      <c r="D122" t="s">
        <v>333</v>
      </c>
      <c r="E122" t="s">
        <v>334</v>
      </c>
      <c r="F122" t="s">
        <v>18</v>
      </c>
      <c r="G122" t="s">
        <v>335</v>
      </c>
      <c r="H122" t="s">
        <v>223</v>
      </c>
      <c r="I122" t="s">
        <v>272</v>
      </c>
      <c r="J122" t="s">
        <v>36</v>
      </c>
      <c r="K122">
        <v>1</v>
      </c>
      <c r="L122">
        <v>260</v>
      </c>
      <c r="M122" t="s">
        <v>0</v>
      </c>
    </row>
    <row r="123" spans="1:13" ht="12.75" x14ac:dyDescent="0.2">
      <c r="A123" s="1">
        <f t="shared" ref="A123:A129" si="8">DATEVALUE("2020-03-03")</f>
        <v>43893</v>
      </c>
      <c r="B123" t="s">
        <v>431</v>
      </c>
      <c r="C123" t="s">
        <v>15</v>
      </c>
      <c r="D123" t="s">
        <v>391</v>
      </c>
      <c r="E123" t="s">
        <v>60</v>
      </c>
      <c r="F123" t="s">
        <v>18</v>
      </c>
      <c r="G123" t="s">
        <v>392</v>
      </c>
      <c r="H123" t="s">
        <v>62</v>
      </c>
      <c r="I123" t="s">
        <v>393</v>
      </c>
      <c r="J123" t="s">
        <v>22</v>
      </c>
      <c r="K123">
        <v>1</v>
      </c>
      <c r="L123">
        <v>260</v>
      </c>
      <c r="M123" t="s">
        <v>0</v>
      </c>
    </row>
    <row r="124" spans="1:13" ht="12.75" x14ac:dyDescent="0.2">
      <c r="A124" s="1">
        <f t="shared" si="8"/>
        <v>43893</v>
      </c>
      <c r="B124" t="s">
        <v>431</v>
      </c>
      <c r="C124" t="s">
        <v>15</v>
      </c>
      <c r="D124" t="s">
        <v>432</v>
      </c>
      <c r="E124" t="s">
        <v>433</v>
      </c>
      <c r="F124" t="s">
        <v>18</v>
      </c>
      <c r="G124" t="s">
        <v>434</v>
      </c>
      <c r="H124" t="s">
        <v>435</v>
      </c>
      <c r="I124" t="s">
        <v>436</v>
      </c>
      <c r="J124" t="s">
        <v>36</v>
      </c>
      <c r="K124">
        <v>1</v>
      </c>
      <c r="L124">
        <v>300</v>
      </c>
      <c r="M124" t="s">
        <v>0</v>
      </c>
    </row>
    <row r="125" spans="1:13" ht="12.75" x14ac:dyDescent="0.2">
      <c r="A125" s="1">
        <f t="shared" si="8"/>
        <v>43893</v>
      </c>
      <c r="B125" t="s">
        <v>431</v>
      </c>
      <c r="C125" t="s">
        <v>15</v>
      </c>
      <c r="D125" t="s">
        <v>314</v>
      </c>
      <c r="E125" t="s">
        <v>315</v>
      </c>
      <c r="F125" t="s">
        <v>18</v>
      </c>
      <c r="G125" t="s">
        <v>316</v>
      </c>
      <c r="H125" t="s">
        <v>317</v>
      </c>
      <c r="I125" t="s">
        <v>318</v>
      </c>
      <c r="J125" t="s">
        <v>36</v>
      </c>
      <c r="K125">
        <v>1</v>
      </c>
      <c r="L125">
        <v>260</v>
      </c>
      <c r="M125" t="s">
        <v>0</v>
      </c>
    </row>
    <row r="126" spans="1:13" ht="12.75" x14ac:dyDescent="0.2">
      <c r="A126" s="1">
        <f t="shared" si="8"/>
        <v>43893</v>
      </c>
      <c r="B126" t="s">
        <v>431</v>
      </c>
      <c r="C126" t="s">
        <v>15</v>
      </c>
      <c r="D126" t="s">
        <v>406</v>
      </c>
      <c r="E126" t="s">
        <v>407</v>
      </c>
      <c r="F126" t="s">
        <v>18</v>
      </c>
      <c r="G126" t="s">
        <v>408</v>
      </c>
      <c r="H126" t="s">
        <v>409</v>
      </c>
      <c r="I126" t="s">
        <v>410</v>
      </c>
      <c r="J126" t="s">
        <v>22</v>
      </c>
      <c r="K126">
        <v>1</v>
      </c>
      <c r="L126">
        <v>260</v>
      </c>
      <c r="M126" t="s">
        <v>0</v>
      </c>
    </row>
    <row r="127" spans="1:13" ht="12.75" x14ac:dyDescent="0.2">
      <c r="A127" s="1">
        <f t="shared" si="8"/>
        <v>43893</v>
      </c>
      <c r="B127" t="s">
        <v>431</v>
      </c>
      <c r="C127" t="s">
        <v>15</v>
      </c>
      <c r="D127" t="s">
        <v>319</v>
      </c>
      <c r="E127" t="s">
        <v>17</v>
      </c>
      <c r="F127" t="s">
        <v>18</v>
      </c>
      <c r="G127" t="s">
        <v>320</v>
      </c>
      <c r="H127" t="s">
        <v>321</v>
      </c>
      <c r="I127" t="s">
        <v>437</v>
      </c>
      <c r="J127" t="s">
        <v>36</v>
      </c>
      <c r="K127">
        <v>1</v>
      </c>
      <c r="L127">
        <v>260</v>
      </c>
      <c r="M127" t="s">
        <v>0</v>
      </c>
    </row>
    <row r="128" spans="1:13" ht="12.75" x14ac:dyDescent="0.2">
      <c r="A128" s="1">
        <f t="shared" si="8"/>
        <v>43893</v>
      </c>
      <c r="B128" t="s">
        <v>431</v>
      </c>
      <c r="C128" t="s">
        <v>15</v>
      </c>
      <c r="D128" t="s">
        <v>438</v>
      </c>
      <c r="E128" t="s">
        <v>146</v>
      </c>
      <c r="F128" t="s">
        <v>18</v>
      </c>
      <c r="G128" t="s">
        <v>439</v>
      </c>
      <c r="H128" t="s">
        <v>148</v>
      </c>
      <c r="I128" t="s">
        <v>440</v>
      </c>
      <c r="J128" t="s">
        <v>36</v>
      </c>
      <c r="K128">
        <v>1</v>
      </c>
      <c r="L128">
        <v>300</v>
      </c>
      <c r="M128" t="s">
        <v>0</v>
      </c>
    </row>
    <row r="129" spans="1:13" ht="12.75" x14ac:dyDescent="0.2">
      <c r="A129" s="1">
        <f t="shared" si="8"/>
        <v>43893</v>
      </c>
      <c r="B129" t="s">
        <v>431</v>
      </c>
      <c r="C129" t="s">
        <v>15</v>
      </c>
      <c r="D129" t="s">
        <v>441</v>
      </c>
      <c r="E129" t="s">
        <v>203</v>
      </c>
      <c r="F129" t="s">
        <v>18</v>
      </c>
      <c r="G129" t="s">
        <v>442</v>
      </c>
      <c r="H129" t="s">
        <v>205</v>
      </c>
      <c r="I129" t="s">
        <v>443</v>
      </c>
      <c r="J129" t="s">
        <v>36</v>
      </c>
      <c r="K129">
        <v>1</v>
      </c>
      <c r="L129">
        <v>260</v>
      </c>
      <c r="M129" t="s">
        <v>0</v>
      </c>
    </row>
    <row r="130" spans="1:13" ht="12.75" x14ac:dyDescent="0.2">
      <c r="A130" s="1">
        <f>DATEVALUE("2020-03-04")</f>
        <v>43894</v>
      </c>
      <c r="B130" t="s">
        <v>444</v>
      </c>
      <c r="C130" t="s">
        <v>15</v>
      </c>
      <c r="D130" t="s">
        <v>432</v>
      </c>
      <c r="E130" t="s">
        <v>433</v>
      </c>
      <c r="F130" t="s">
        <v>18</v>
      </c>
      <c r="G130" t="s">
        <v>445</v>
      </c>
      <c r="H130" t="s">
        <v>435</v>
      </c>
      <c r="I130" t="s">
        <v>436</v>
      </c>
      <c r="J130" t="s">
        <v>36</v>
      </c>
      <c r="K130">
        <v>1</v>
      </c>
      <c r="L130">
        <v>300</v>
      </c>
      <c r="M130" t="s">
        <v>13</v>
      </c>
    </row>
    <row r="131" spans="1:13" ht="12.75" x14ac:dyDescent="0.2">
      <c r="A131" s="1">
        <f>DATEVALUE("2020-03-04")</f>
        <v>43894</v>
      </c>
      <c r="B131" t="s">
        <v>444</v>
      </c>
      <c r="C131" t="s">
        <v>15</v>
      </c>
      <c r="D131" t="s">
        <v>446</v>
      </c>
      <c r="E131" t="s">
        <v>90</v>
      </c>
      <c r="F131" t="s">
        <v>18</v>
      </c>
      <c r="G131" t="s">
        <v>447</v>
      </c>
      <c r="H131" t="s">
        <v>92</v>
      </c>
      <c r="I131" t="s">
        <v>162</v>
      </c>
      <c r="J131" t="s">
        <v>36</v>
      </c>
      <c r="K131">
        <v>1</v>
      </c>
      <c r="L131">
        <v>260</v>
      </c>
      <c r="M131" t="s">
        <v>0</v>
      </c>
    </row>
    <row r="132" spans="1:13" ht="12.75" x14ac:dyDescent="0.2">
      <c r="A132" s="1">
        <f>DATEVALUE("2020-03-04")</f>
        <v>43894</v>
      </c>
      <c r="B132" t="s">
        <v>444</v>
      </c>
      <c r="C132" t="s">
        <v>15</v>
      </c>
      <c r="D132" t="s">
        <v>448</v>
      </c>
      <c r="E132" t="s">
        <v>203</v>
      </c>
      <c r="F132" t="s">
        <v>18</v>
      </c>
      <c r="G132" t="s">
        <v>449</v>
      </c>
      <c r="H132" t="s">
        <v>205</v>
      </c>
      <c r="I132" t="s">
        <v>162</v>
      </c>
      <c r="J132" t="s">
        <v>22</v>
      </c>
      <c r="K132">
        <v>1</v>
      </c>
      <c r="L132">
        <v>260</v>
      </c>
      <c r="M132" t="s">
        <v>0</v>
      </c>
    </row>
    <row r="133" spans="1:13" ht="12.75" x14ac:dyDescent="0.2">
      <c r="A133" s="1">
        <f t="shared" ref="A133:A149" si="9">DATEVALUE("2020-03-05")</f>
        <v>43895</v>
      </c>
      <c r="B133" t="s">
        <v>450</v>
      </c>
      <c r="C133" t="s">
        <v>15</v>
      </c>
      <c r="D133" t="s">
        <v>451</v>
      </c>
      <c r="E133" t="s">
        <v>452</v>
      </c>
      <c r="F133" t="s">
        <v>18</v>
      </c>
      <c r="G133" t="s">
        <v>453</v>
      </c>
      <c r="H133" t="s">
        <v>454</v>
      </c>
      <c r="I133" t="s">
        <v>455</v>
      </c>
      <c r="J133" t="s">
        <v>36</v>
      </c>
      <c r="K133">
        <v>1</v>
      </c>
      <c r="L133">
        <v>260</v>
      </c>
      <c r="M133" t="s">
        <v>0</v>
      </c>
    </row>
    <row r="134" spans="1:13" ht="12.75" x14ac:dyDescent="0.2">
      <c r="A134" s="1">
        <f t="shared" si="9"/>
        <v>43895</v>
      </c>
      <c r="B134" t="s">
        <v>450</v>
      </c>
      <c r="C134" t="s">
        <v>15</v>
      </c>
      <c r="D134" t="s">
        <v>394</v>
      </c>
      <c r="E134" t="s">
        <v>395</v>
      </c>
      <c r="F134" t="s">
        <v>18</v>
      </c>
      <c r="G134" t="s">
        <v>396</v>
      </c>
      <c r="H134" t="s">
        <v>397</v>
      </c>
      <c r="I134" t="s">
        <v>398</v>
      </c>
      <c r="J134" t="s">
        <v>36</v>
      </c>
      <c r="K134">
        <v>1</v>
      </c>
      <c r="L134">
        <v>260</v>
      </c>
      <c r="M134" t="s">
        <v>0</v>
      </c>
    </row>
    <row r="135" spans="1:13" ht="12.75" x14ac:dyDescent="0.2">
      <c r="A135" s="1">
        <f t="shared" si="9"/>
        <v>43895</v>
      </c>
      <c r="B135" t="s">
        <v>450</v>
      </c>
      <c r="C135" t="s">
        <v>15</v>
      </c>
      <c r="D135" t="s">
        <v>266</v>
      </c>
      <c r="E135" t="s">
        <v>83</v>
      </c>
      <c r="F135" t="s">
        <v>18</v>
      </c>
      <c r="G135" t="s">
        <v>267</v>
      </c>
      <c r="H135" t="s">
        <v>259</v>
      </c>
      <c r="I135" t="s">
        <v>268</v>
      </c>
      <c r="J135" t="s">
        <v>36</v>
      </c>
      <c r="K135">
        <v>1</v>
      </c>
      <c r="L135">
        <v>260</v>
      </c>
      <c r="M135" t="s">
        <v>0</v>
      </c>
    </row>
    <row r="136" spans="1:13" ht="12.75" x14ac:dyDescent="0.2">
      <c r="A136" s="1">
        <f t="shared" si="9"/>
        <v>43895</v>
      </c>
      <c r="B136" t="s">
        <v>450</v>
      </c>
      <c r="C136" t="s">
        <v>15</v>
      </c>
      <c r="D136" t="s">
        <v>399</v>
      </c>
      <c r="E136" t="s">
        <v>400</v>
      </c>
      <c r="F136" t="s">
        <v>18</v>
      </c>
      <c r="G136" t="s">
        <v>401</v>
      </c>
      <c r="H136" t="s">
        <v>1289</v>
      </c>
      <c r="I136" t="s">
        <v>402</v>
      </c>
      <c r="J136" t="s">
        <v>36</v>
      </c>
      <c r="K136">
        <v>1</v>
      </c>
      <c r="L136">
        <v>260</v>
      </c>
      <c r="M136" t="s">
        <v>0</v>
      </c>
    </row>
    <row r="137" spans="1:13" ht="12.75" x14ac:dyDescent="0.2">
      <c r="A137" s="1">
        <f t="shared" si="9"/>
        <v>43895</v>
      </c>
      <c r="B137" t="s">
        <v>450</v>
      </c>
      <c r="C137" t="s">
        <v>15</v>
      </c>
      <c r="D137" t="s">
        <v>456</v>
      </c>
      <c r="E137" t="s">
        <v>457</v>
      </c>
      <c r="F137" t="s">
        <v>18</v>
      </c>
      <c r="G137" t="s">
        <v>458</v>
      </c>
      <c r="H137" t="s">
        <v>459</v>
      </c>
      <c r="I137" t="s">
        <v>460</v>
      </c>
      <c r="J137" t="s">
        <v>36</v>
      </c>
      <c r="K137">
        <v>1</v>
      </c>
      <c r="L137">
        <v>300</v>
      </c>
      <c r="M137" t="s">
        <v>0</v>
      </c>
    </row>
    <row r="138" spans="1:13" ht="12.75" x14ac:dyDescent="0.2">
      <c r="A138" s="1">
        <f t="shared" si="9"/>
        <v>43895</v>
      </c>
      <c r="B138" t="s">
        <v>450</v>
      </c>
      <c r="C138" t="s">
        <v>15</v>
      </c>
      <c r="D138" t="s">
        <v>461</v>
      </c>
      <c r="E138" t="s">
        <v>126</v>
      </c>
      <c r="F138" t="s">
        <v>18</v>
      </c>
      <c r="G138" t="s">
        <v>462</v>
      </c>
      <c r="H138" t="s">
        <v>128</v>
      </c>
      <c r="I138" t="s">
        <v>463</v>
      </c>
      <c r="J138" t="s">
        <v>106</v>
      </c>
      <c r="K138">
        <v>1</v>
      </c>
      <c r="L138">
        <v>350</v>
      </c>
      <c r="M138" t="s">
        <v>0</v>
      </c>
    </row>
    <row r="139" spans="1:13" ht="12.75" x14ac:dyDescent="0.2">
      <c r="A139" s="1">
        <f t="shared" si="9"/>
        <v>43895</v>
      </c>
      <c r="B139" t="s">
        <v>450</v>
      </c>
      <c r="C139" t="s">
        <v>15</v>
      </c>
      <c r="D139" t="s">
        <v>464</v>
      </c>
      <c r="E139" t="s">
        <v>126</v>
      </c>
      <c r="F139" t="s">
        <v>18</v>
      </c>
      <c r="G139" t="s">
        <v>465</v>
      </c>
      <c r="H139" t="s">
        <v>128</v>
      </c>
      <c r="I139" t="s">
        <v>0</v>
      </c>
      <c r="J139" t="s">
        <v>36</v>
      </c>
      <c r="K139">
        <v>1</v>
      </c>
      <c r="L139">
        <v>260</v>
      </c>
      <c r="M139" t="s">
        <v>0</v>
      </c>
    </row>
    <row r="140" spans="1:13" ht="12.75" x14ac:dyDescent="0.2">
      <c r="A140" s="1">
        <f t="shared" si="9"/>
        <v>43895</v>
      </c>
      <c r="B140" t="s">
        <v>450</v>
      </c>
      <c r="C140" t="s">
        <v>15</v>
      </c>
      <c r="D140" t="s">
        <v>466</v>
      </c>
      <c r="E140" t="s">
        <v>467</v>
      </c>
      <c r="F140" t="s">
        <v>18</v>
      </c>
      <c r="G140" t="s">
        <v>468</v>
      </c>
      <c r="H140" t="s">
        <v>469</v>
      </c>
      <c r="I140" t="s">
        <v>470</v>
      </c>
      <c r="J140" t="s">
        <v>22</v>
      </c>
      <c r="K140">
        <v>1</v>
      </c>
      <c r="L140">
        <v>260</v>
      </c>
      <c r="M140" t="s">
        <v>0</v>
      </c>
    </row>
    <row r="141" spans="1:13" ht="12.75" x14ac:dyDescent="0.2">
      <c r="A141" s="1">
        <f t="shared" si="9"/>
        <v>43895</v>
      </c>
      <c r="B141" t="s">
        <v>450</v>
      </c>
      <c r="C141" t="s">
        <v>15</v>
      </c>
      <c r="D141" t="s">
        <v>31</v>
      </c>
      <c r="E141" t="s">
        <v>32</v>
      </c>
      <c r="F141" t="s">
        <v>18</v>
      </c>
      <c r="G141" t="s">
        <v>33</v>
      </c>
      <c r="H141" t="s">
        <v>34</v>
      </c>
      <c r="I141" t="s">
        <v>35</v>
      </c>
      <c r="J141" t="s">
        <v>22</v>
      </c>
      <c r="K141">
        <v>1</v>
      </c>
      <c r="L141">
        <v>260</v>
      </c>
      <c r="M141" t="s">
        <v>0</v>
      </c>
    </row>
    <row r="142" spans="1:13" ht="12.75" x14ac:dyDescent="0.2">
      <c r="A142" s="1">
        <f t="shared" si="9"/>
        <v>43895</v>
      </c>
      <c r="B142" t="s">
        <v>450</v>
      </c>
      <c r="C142" t="s">
        <v>15</v>
      </c>
      <c r="D142" t="s">
        <v>471</v>
      </c>
      <c r="E142" t="s">
        <v>227</v>
      </c>
      <c r="F142" t="s">
        <v>18</v>
      </c>
      <c r="G142" t="s">
        <v>472</v>
      </c>
      <c r="H142" t="s">
        <v>229</v>
      </c>
      <c r="I142" t="s">
        <v>473</v>
      </c>
      <c r="J142" t="s">
        <v>22</v>
      </c>
      <c r="K142">
        <v>1</v>
      </c>
      <c r="L142">
        <v>260</v>
      </c>
      <c r="M142" t="s">
        <v>0</v>
      </c>
    </row>
    <row r="143" spans="1:13" ht="12.75" x14ac:dyDescent="0.2">
      <c r="A143" s="1">
        <f t="shared" si="9"/>
        <v>43895</v>
      </c>
      <c r="B143" t="s">
        <v>450</v>
      </c>
      <c r="C143" t="s">
        <v>15</v>
      </c>
      <c r="D143" t="s">
        <v>474</v>
      </c>
      <c r="E143" t="s">
        <v>407</v>
      </c>
      <c r="F143" t="s">
        <v>18</v>
      </c>
      <c r="G143" t="s">
        <v>475</v>
      </c>
      <c r="H143" t="s">
        <v>409</v>
      </c>
      <c r="I143" t="s">
        <v>0</v>
      </c>
      <c r="J143" t="s">
        <v>22</v>
      </c>
      <c r="K143">
        <v>1</v>
      </c>
      <c r="L143">
        <v>260</v>
      </c>
      <c r="M143" t="s">
        <v>0</v>
      </c>
    </row>
    <row r="144" spans="1:13" ht="12.75" x14ac:dyDescent="0.2">
      <c r="A144" s="1">
        <f t="shared" si="9"/>
        <v>43895</v>
      </c>
      <c r="B144" t="s">
        <v>450</v>
      </c>
      <c r="C144" t="s">
        <v>15</v>
      </c>
      <c r="D144" t="s">
        <v>476</v>
      </c>
      <c r="E144" t="s">
        <v>17</v>
      </c>
      <c r="F144" t="s">
        <v>18</v>
      </c>
      <c r="G144" t="s">
        <v>477</v>
      </c>
      <c r="H144" t="s">
        <v>321</v>
      </c>
      <c r="I144" t="s">
        <v>478</v>
      </c>
      <c r="J144" t="s">
        <v>22</v>
      </c>
      <c r="K144">
        <v>1</v>
      </c>
      <c r="L144">
        <v>260</v>
      </c>
      <c r="M144" t="s">
        <v>0</v>
      </c>
    </row>
    <row r="145" spans="1:13" ht="12.75" x14ac:dyDescent="0.2">
      <c r="A145" s="1">
        <f t="shared" si="9"/>
        <v>43895</v>
      </c>
      <c r="B145" t="s">
        <v>450</v>
      </c>
      <c r="C145" t="s">
        <v>15</v>
      </c>
      <c r="D145" t="s">
        <v>479</v>
      </c>
      <c r="E145" t="s">
        <v>480</v>
      </c>
      <c r="F145" t="s">
        <v>18</v>
      </c>
      <c r="G145" t="s">
        <v>481</v>
      </c>
      <c r="H145" t="s">
        <v>482</v>
      </c>
      <c r="I145" t="s">
        <v>483</v>
      </c>
      <c r="J145" t="s">
        <v>36</v>
      </c>
      <c r="K145">
        <v>1</v>
      </c>
      <c r="L145">
        <v>260</v>
      </c>
      <c r="M145" t="s">
        <v>0</v>
      </c>
    </row>
    <row r="146" spans="1:13" ht="12.75" x14ac:dyDescent="0.2">
      <c r="A146" s="1">
        <f t="shared" si="9"/>
        <v>43895</v>
      </c>
      <c r="B146" t="s">
        <v>450</v>
      </c>
      <c r="C146" t="s">
        <v>15</v>
      </c>
      <c r="D146" t="s">
        <v>484</v>
      </c>
      <c r="E146" t="s">
        <v>250</v>
      </c>
      <c r="F146" t="s">
        <v>18</v>
      </c>
      <c r="G146" t="s">
        <v>485</v>
      </c>
      <c r="H146" t="s">
        <v>1291</v>
      </c>
      <c r="I146" t="s">
        <v>486</v>
      </c>
      <c r="J146" t="s">
        <v>22</v>
      </c>
      <c r="K146">
        <v>1</v>
      </c>
      <c r="L146">
        <v>300</v>
      </c>
      <c r="M146" t="s">
        <v>0</v>
      </c>
    </row>
    <row r="147" spans="1:13" ht="12.75" x14ac:dyDescent="0.2">
      <c r="A147" s="1">
        <f t="shared" si="9"/>
        <v>43895</v>
      </c>
      <c r="B147" t="s">
        <v>450</v>
      </c>
      <c r="C147" t="s">
        <v>15</v>
      </c>
      <c r="D147" t="s">
        <v>487</v>
      </c>
      <c r="E147" t="s">
        <v>203</v>
      </c>
      <c r="F147" t="s">
        <v>18</v>
      </c>
      <c r="G147" t="s">
        <v>488</v>
      </c>
      <c r="H147" t="s">
        <v>205</v>
      </c>
      <c r="I147" t="s">
        <v>489</v>
      </c>
      <c r="J147" t="s">
        <v>22</v>
      </c>
      <c r="K147">
        <v>1</v>
      </c>
      <c r="L147">
        <v>260</v>
      </c>
      <c r="M147" t="s">
        <v>0</v>
      </c>
    </row>
    <row r="148" spans="1:13" ht="12.75" x14ac:dyDescent="0.2">
      <c r="A148" s="1">
        <f t="shared" si="9"/>
        <v>43895</v>
      </c>
      <c r="B148" t="s">
        <v>450</v>
      </c>
      <c r="C148" t="s">
        <v>15</v>
      </c>
      <c r="D148" t="s">
        <v>490</v>
      </c>
      <c r="E148" t="s">
        <v>173</v>
      </c>
      <c r="F148" t="s">
        <v>18</v>
      </c>
      <c r="G148" t="s">
        <v>491</v>
      </c>
      <c r="H148" t="s">
        <v>490</v>
      </c>
      <c r="I148" t="s">
        <v>162</v>
      </c>
      <c r="J148" t="s">
        <v>106</v>
      </c>
      <c r="K148">
        <v>1</v>
      </c>
      <c r="L148">
        <v>350</v>
      </c>
      <c r="M148" t="s">
        <v>0</v>
      </c>
    </row>
    <row r="149" spans="1:13" ht="12.75" x14ac:dyDescent="0.2">
      <c r="A149" s="1">
        <f t="shared" si="9"/>
        <v>43895</v>
      </c>
      <c r="B149" t="s">
        <v>450</v>
      </c>
      <c r="C149" t="s">
        <v>15</v>
      </c>
      <c r="D149" t="s">
        <v>336</v>
      </c>
      <c r="E149" t="s">
        <v>337</v>
      </c>
      <c r="F149" t="s">
        <v>18</v>
      </c>
      <c r="G149" t="s">
        <v>338</v>
      </c>
      <c r="H149" t="s">
        <v>339</v>
      </c>
      <c r="I149" t="s">
        <v>340</v>
      </c>
      <c r="J149" t="s">
        <v>36</v>
      </c>
      <c r="K149">
        <v>1</v>
      </c>
      <c r="L149">
        <v>260</v>
      </c>
      <c r="M149" t="s">
        <v>0</v>
      </c>
    </row>
    <row r="150" spans="1:13" ht="12.75" x14ac:dyDescent="0.2">
      <c r="A150" s="1">
        <f>DATEVALUE("2020-03-09")</f>
        <v>43899</v>
      </c>
      <c r="B150" t="s">
        <v>492</v>
      </c>
      <c r="C150" t="s">
        <v>15</v>
      </c>
      <c r="D150" t="s">
        <v>357</v>
      </c>
      <c r="E150" t="s">
        <v>183</v>
      </c>
      <c r="F150" t="s">
        <v>18</v>
      </c>
      <c r="G150" t="s">
        <v>184</v>
      </c>
      <c r="H150" t="s">
        <v>185</v>
      </c>
      <c r="I150" t="s">
        <v>0</v>
      </c>
      <c r="J150" t="s">
        <v>22</v>
      </c>
      <c r="K150">
        <v>1</v>
      </c>
      <c r="L150">
        <v>260</v>
      </c>
      <c r="M150" t="s">
        <v>0</v>
      </c>
    </row>
    <row r="151" spans="1:13" ht="12.75" x14ac:dyDescent="0.2">
      <c r="A151" s="1">
        <f>DATEVALUE("2020-03-09")</f>
        <v>43899</v>
      </c>
      <c r="B151" t="s">
        <v>492</v>
      </c>
      <c r="C151" t="s">
        <v>15</v>
      </c>
      <c r="D151" t="s">
        <v>493</v>
      </c>
      <c r="E151" t="s">
        <v>494</v>
      </c>
      <c r="F151" t="s">
        <v>18</v>
      </c>
      <c r="G151" t="s">
        <v>495</v>
      </c>
      <c r="H151" t="s">
        <v>496</v>
      </c>
      <c r="I151" t="s">
        <v>230</v>
      </c>
      <c r="J151" t="s">
        <v>36</v>
      </c>
      <c r="K151">
        <v>1</v>
      </c>
      <c r="L151">
        <v>260</v>
      </c>
      <c r="M151" t="s">
        <v>0</v>
      </c>
    </row>
    <row r="152" spans="1:13" ht="12.75" x14ac:dyDescent="0.2">
      <c r="A152" s="1">
        <f>DATEVALUE("2020-03-09")</f>
        <v>43899</v>
      </c>
      <c r="B152" t="s">
        <v>492</v>
      </c>
      <c r="C152" t="s">
        <v>15</v>
      </c>
      <c r="D152" t="s">
        <v>254</v>
      </c>
      <c r="E152" t="s">
        <v>227</v>
      </c>
      <c r="F152" t="s">
        <v>18</v>
      </c>
      <c r="G152" t="s">
        <v>497</v>
      </c>
      <c r="H152" t="s">
        <v>229</v>
      </c>
      <c r="I152" t="s">
        <v>498</v>
      </c>
      <c r="J152" t="s">
        <v>36</v>
      </c>
      <c r="K152">
        <v>1</v>
      </c>
      <c r="L152">
        <v>300</v>
      </c>
      <c r="M152" t="s">
        <v>0</v>
      </c>
    </row>
    <row r="153" spans="1:13" ht="12.75" x14ac:dyDescent="0.2">
      <c r="A153" s="1">
        <f>DATEVALUE("2020-03-09")</f>
        <v>43899</v>
      </c>
      <c r="B153" t="s">
        <v>492</v>
      </c>
      <c r="C153" t="s">
        <v>15</v>
      </c>
      <c r="D153" t="s">
        <v>499</v>
      </c>
      <c r="E153" t="s">
        <v>142</v>
      </c>
      <c r="F153" t="s">
        <v>18</v>
      </c>
      <c r="G153" t="s">
        <v>500</v>
      </c>
      <c r="H153" t="s">
        <v>201</v>
      </c>
      <c r="I153" t="s">
        <v>248</v>
      </c>
      <c r="J153" t="s">
        <v>22</v>
      </c>
      <c r="K153">
        <v>1</v>
      </c>
      <c r="L153">
        <v>300</v>
      </c>
      <c r="M153" t="s">
        <v>0</v>
      </c>
    </row>
    <row r="154" spans="1:13" ht="12.75" x14ac:dyDescent="0.2">
      <c r="A154" s="1">
        <f>DATEVALUE("2020-03-09")</f>
        <v>43899</v>
      </c>
      <c r="B154" t="s">
        <v>492</v>
      </c>
      <c r="C154" t="s">
        <v>15</v>
      </c>
      <c r="D154" t="s">
        <v>501</v>
      </c>
      <c r="E154" t="s">
        <v>502</v>
      </c>
      <c r="F154" t="s">
        <v>18</v>
      </c>
      <c r="G154" t="s">
        <v>503</v>
      </c>
      <c r="H154" t="s">
        <v>504</v>
      </c>
      <c r="I154" t="s">
        <v>505</v>
      </c>
      <c r="J154" t="s">
        <v>36</v>
      </c>
      <c r="K154">
        <v>1</v>
      </c>
      <c r="L154">
        <v>260</v>
      </c>
      <c r="M154" t="s">
        <v>0</v>
      </c>
    </row>
    <row r="155" spans="1:13" ht="12.75" x14ac:dyDescent="0.2">
      <c r="A155" s="1">
        <f t="shared" ref="A155:A161" si="10">DATEVALUE("2020-03-10")</f>
        <v>43900</v>
      </c>
      <c r="B155" t="s">
        <v>1292</v>
      </c>
      <c r="C155" t="s">
        <v>15</v>
      </c>
      <c r="D155" t="s">
        <v>461</v>
      </c>
      <c r="E155" t="s">
        <v>126</v>
      </c>
      <c r="F155" t="s">
        <v>18</v>
      </c>
      <c r="G155" t="s">
        <v>462</v>
      </c>
      <c r="H155" t="s">
        <v>128</v>
      </c>
      <c r="I155" t="s">
        <v>463</v>
      </c>
      <c r="J155" t="s">
        <v>36</v>
      </c>
      <c r="K155">
        <v>1</v>
      </c>
      <c r="L155">
        <v>260</v>
      </c>
      <c r="M155" t="s">
        <v>0</v>
      </c>
    </row>
    <row r="156" spans="1:13" ht="12.75" x14ac:dyDescent="0.2">
      <c r="A156" s="1">
        <f t="shared" si="10"/>
        <v>43900</v>
      </c>
      <c r="B156" t="s">
        <v>1292</v>
      </c>
      <c r="C156" t="s">
        <v>15</v>
      </c>
      <c r="D156" t="s">
        <v>31</v>
      </c>
      <c r="E156" t="s">
        <v>32</v>
      </c>
      <c r="F156" t="s">
        <v>18</v>
      </c>
      <c r="G156" t="s">
        <v>33</v>
      </c>
      <c r="H156" t="s">
        <v>34</v>
      </c>
      <c r="I156" t="s">
        <v>35</v>
      </c>
      <c r="J156" t="s">
        <v>22</v>
      </c>
      <c r="K156">
        <v>1</v>
      </c>
      <c r="L156">
        <v>260</v>
      </c>
      <c r="M156" t="s">
        <v>0</v>
      </c>
    </row>
    <row r="157" spans="1:13" ht="12.75" x14ac:dyDescent="0.2">
      <c r="A157" s="1">
        <f t="shared" si="10"/>
        <v>43900</v>
      </c>
      <c r="B157" t="s">
        <v>1292</v>
      </c>
      <c r="C157" t="s">
        <v>15</v>
      </c>
      <c r="D157" t="s">
        <v>438</v>
      </c>
      <c r="E157" t="s">
        <v>146</v>
      </c>
      <c r="F157" t="s">
        <v>18</v>
      </c>
      <c r="G157" t="s">
        <v>439</v>
      </c>
      <c r="H157" t="s">
        <v>148</v>
      </c>
      <c r="I157" t="s">
        <v>440</v>
      </c>
      <c r="J157" t="s">
        <v>36</v>
      </c>
      <c r="K157">
        <v>1</v>
      </c>
      <c r="L157">
        <v>300</v>
      </c>
      <c r="M157" t="s">
        <v>0</v>
      </c>
    </row>
    <row r="158" spans="1:13" ht="12.75" x14ac:dyDescent="0.2">
      <c r="A158" s="1">
        <f t="shared" si="10"/>
        <v>43900</v>
      </c>
      <c r="B158" t="s">
        <v>1292</v>
      </c>
      <c r="C158" t="s">
        <v>15</v>
      </c>
      <c r="D158" t="s">
        <v>506</v>
      </c>
      <c r="E158" t="s">
        <v>507</v>
      </c>
      <c r="F158" t="s">
        <v>18</v>
      </c>
      <c r="G158" t="s">
        <v>508</v>
      </c>
      <c r="H158" t="s">
        <v>1293</v>
      </c>
      <c r="I158" t="s">
        <v>509</v>
      </c>
      <c r="J158" t="s">
        <v>36</v>
      </c>
      <c r="K158">
        <v>1</v>
      </c>
      <c r="L158">
        <v>260</v>
      </c>
      <c r="M158" t="s">
        <v>0</v>
      </c>
    </row>
    <row r="159" spans="1:13" ht="12.75" x14ac:dyDescent="0.2">
      <c r="A159" s="1">
        <f t="shared" si="10"/>
        <v>43900</v>
      </c>
      <c r="B159" t="s">
        <v>1292</v>
      </c>
      <c r="C159" t="s">
        <v>15</v>
      </c>
      <c r="D159" t="s">
        <v>510</v>
      </c>
      <c r="E159" t="s">
        <v>50</v>
      </c>
      <c r="F159" t="s">
        <v>18</v>
      </c>
      <c r="G159" t="s">
        <v>511</v>
      </c>
      <c r="H159" t="s">
        <v>57</v>
      </c>
      <c r="I159" t="s">
        <v>512</v>
      </c>
      <c r="J159" t="s">
        <v>36</v>
      </c>
      <c r="K159">
        <v>1</v>
      </c>
      <c r="L159">
        <v>260</v>
      </c>
      <c r="M159" t="s">
        <v>0</v>
      </c>
    </row>
    <row r="160" spans="1:13" ht="12.75" x14ac:dyDescent="0.2">
      <c r="A160" s="1">
        <f t="shared" si="10"/>
        <v>43900</v>
      </c>
      <c r="B160" t="s">
        <v>1292</v>
      </c>
      <c r="C160" t="s">
        <v>15</v>
      </c>
      <c r="D160" t="s">
        <v>513</v>
      </c>
      <c r="E160" t="s">
        <v>388</v>
      </c>
      <c r="F160" t="s">
        <v>18</v>
      </c>
      <c r="G160" t="s">
        <v>514</v>
      </c>
      <c r="H160" t="s">
        <v>390</v>
      </c>
      <c r="I160" t="s">
        <v>515</v>
      </c>
      <c r="J160" t="s">
        <v>22</v>
      </c>
      <c r="K160">
        <v>1</v>
      </c>
      <c r="L160">
        <v>260</v>
      </c>
      <c r="M160" t="s">
        <v>0</v>
      </c>
    </row>
    <row r="161" spans="1:13" ht="12.75" x14ac:dyDescent="0.2">
      <c r="A161" s="1">
        <f t="shared" si="10"/>
        <v>43900</v>
      </c>
      <c r="B161" t="s">
        <v>1292</v>
      </c>
      <c r="C161" t="s">
        <v>15</v>
      </c>
      <c r="D161" t="s">
        <v>516</v>
      </c>
      <c r="E161" t="s">
        <v>173</v>
      </c>
      <c r="F161" t="s">
        <v>18</v>
      </c>
      <c r="G161" t="s">
        <v>517</v>
      </c>
      <c r="H161" t="s">
        <v>175</v>
      </c>
      <c r="I161" t="s">
        <v>518</v>
      </c>
      <c r="J161" t="s">
        <v>22</v>
      </c>
      <c r="K161">
        <v>1</v>
      </c>
      <c r="L161">
        <v>260</v>
      </c>
      <c r="M161" t="s">
        <v>0</v>
      </c>
    </row>
    <row r="162" spans="1:13" ht="12.75" x14ac:dyDescent="0.2">
      <c r="A162" s="1">
        <f t="shared" ref="A162:A169" si="11">DATEVALUE("2020-03-11")</f>
        <v>43901</v>
      </c>
      <c r="B162" t="s">
        <v>1294</v>
      </c>
      <c r="C162" t="s">
        <v>15</v>
      </c>
      <c r="D162" t="s">
        <v>239</v>
      </c>
      <c r="E162" t="s">
        <v>74</v>
      </c>
      <c r="F162" t="s">
        <v>18</v>
      </c>
      <c r="G162" t="s">
        <v>240</v>
      </c>
      <c r="H162" t="s">
        <v>241</v>
      </c>
      <c r="I162" t="s">
        <v>242</v>
      </c>
      <c r="J162" t="s">
        <v>36</v>
      </c>
      <c r="K162">
        <v>1</v>
      </c>
      <c r="L162">
        <v>260</v>
      </c>
      <c r="M162" t="s">
        <v>13</v>
      </c>
    </row>
    <row r="163" spans="1:13" ht="12.75" x14ac:dyDescent="0.2">
      <c r="A163" s="1">
        <f t="shared" si="11"/>
        <v>43901</v>
      </c>
      <c r="B163" t="s">
        <v>1294</v>
      </c>
      <c r="C163" t="s">
        <v>15</v>
      </c>
      <c r="D163" t="s">
        <v>519</v>
      </c>
      <c r="E163" t="s">
        <v>520</v>
      </c>
      <c r="F163" t="s">
        <v>18</v>
      </c>
      <c r="G163" t="s">
        <v>521</v>
      </c>
      <c r="H163" t="s">
        <v>26</v>
      </c>
      <c r="I163" t="s">
        <v>522</v>
      </c>
      <c r="J163" t="s">
        <v>22</v>
      </c>
      <c r="K163">
        <v>1</v>
      </c>
      <c r="L163">
        <v>300</v>
      </c>
      <c r="M163" t="s">
        <v>0</v>
      </c>
    </row>
    <row r="164" spans="1:13" ht="12.75" x14ac:dyDescent="0.2">
      <c r="A164" s="1">
        <f t="shared" si="11"/>
        <v>43901</v>
      </c>
      <c r="B164" t="s">
        <v>1294</v>
      </c>
      <c r="C164" t="s">
        <v>15</v>
      </c>
      <c r="D164" t="s">
        <v>523</v>
      </c>
      <c r="E164" t="s">
        <v>457</v>
      </c>
      <c r="F164" t="s">
        <v>18</v>
      </c>
      <c r="G164" t="s">
        <v>524</v>
      </c>
      <c r="H164" t="s">
        <v>459</v>
      </c>
      <c r="I164" t="s">
        <v>525</v>
      </c>
      <c r="J164" t="s">
        <v>36</v>
      </c>
      <c r="K164">
        <v>1</v>
      </c>
      <c r="L164">
        <v>260</v>
      </c>
      <c r="M164" t="s">
        <v>0</v>
      </c>
    </row>
    <row r="165" spans="1:13" ht="12.75" x14ac:dyDescent="0.2">
      <c r="A165" s="1">
        <f t="shared" si="11"/>
        <v>43901</v>
      </c>
      <c r="B165" t="s">
        <v>1294</v>
      </c>
      <c r="C165" t="s">
        <v>15</v>
      </c>
      <c r="D165" t="s">
        <v>379</v>
      </c>
      <c r="E165" t="s">
        <v>157</v>
      </c>
      <c r="F165" t="s">
        <v>18</v>
      </c>
      <c r="G165" t="s">
        <v>380</v>
      </c>
      <c r="H165" t="s">
        <v>144</v>
      </c>
      <c r="I165" t="s">
        <v>381</v>
      </c>
      <c r="J165" t="s">
        <v>36</v>
      </c>
      <c r="K165">
        <v>1</v>
      </c>
      <c r="L165">
        <v>260</v>
      </c>
      <c r="M165" t="s">
        <v>0</v>
      </c>
    </row>
    <row r="166" spans="1:13" ht="12.75" x14ac:dyDescent="0.2">
      <c r="A166" s="1">
        <f t="shared" si="11"/>
        <v>43901</v>
      </c>
      <c r="B166" t="s">
        <v>1294</v>
      </c>
      <c r="C166" t="s">
        <v>15</v>
      </c>
      <c r="D166" t="s">
        <v>31</v>
      </c>
      <c r="E166" t="s">
        <v>32</v>
      </c>
      <c r="F166" t="s">
        <v>18</v>
      </c>
      <c r="G166" t="s">
        <v>33</v>
      </c>
      <c r="H166" t="s">
        <v>34</v>
      </c>
      <c r="I166" t="s">
        <v>35</v>
      </c>
      <c r="J166" t="s">
        <v>36</v>
      </c>
      <c r="K166">
        <v>1</v>
      </c>
      <c r="L166">
        <v>260</v>
      </c>
      <c r="M166" t="s">
        <v>0</v>
      </c>
    </row>
    <row r="167" spans="1:13" ht="12.75" x14ac:dyDescent="0.2">
      <c r="A167" s="1">
        <f t="shared" si="11"/>
        <v>43901</v>
      </c>
      <c r="B167" t="s">
        <v>1294</v>
      </c>
      <c r="C167" t="s">
        <v>15</v>
      </c>
      <c r="D167" t="s">
        <v>314</v>
      </c>
      <c r="E167" t="s">
        <v>315</v>
      </c>
      <c r="F167" t="s">
        <v>18</v>
      </c>
      <c r="G167" t="s">
        <v>316</v>
      </c>
      <c r="H167" t="s">
        <v>317</v>
      </c>
      <c r="I167" t="s">
        <v>318</v>
      </c>
      <c r="J167" t="s">
        <v>36</v>
      </c>
      <c r="K167">
        <v>1</v>
      </c>
      <c r="L167">
        <v>260</v>
      </c>
      <c r="M167" t="s">
        <v>0</v>
      </c>
    </row>
    <row r="168" spans="1:13" ht="12.75" x14ac:dyDescent="0.2">
      <c r="A168" s="1">
        <f t="shared" si="11"/>
        <v>43901</v>
      </c>
      <c r="B168" t="s">
        <v>1294</v>
      </c>
      <c r="C168" t="s">
        <v>15</v>
      </c>
      <c r="D168" t="s">
        <v>526</v>
      </c>
      <c r="E168" t="s">
        <v>50</v>
      </c>
      <c r="F168" t="s">
        <v>18</v>
      </c>
      <c r="G168" t="s">
        <v>527</v>
      </c>
      <c r="H168" t="s">
        <v>52</v>
      </c>
      <c r="I168" t="s">
        <v>528</v>
      </c>
      <c r="J168" t="s">
        <v>106</v>
      </c>
      <c r="K168">
        <v>1</v>
      </c>
      <c r="L168">
        <v>350</v>
      </c>
      <c r="M168" t="s">
        <v>0</v>
      </c>
    </row>
    <row r="169" spans="1:13" ht="12.75" x14ac:dyDescent="0.2">
      <c r="A169" s="1">
        <f t="shared" si="11"/>
        <v>43901</v>
      </c>
      <c r="B169" t="s">
        <v>1294</v>
      </c>
      <c r="C169" t="s">
        <v>15</v>
      </c>
      <c r="D169" t="s">
        <v>529</v>
      </c>
      <c r="E169" t="s">
        <v>173</v>
      </c>
      <c r="F169" t="s">
        <v>18</v>
      </c>
      <c r="G169" t="s">
        <v>174</v>
      </c>
      <c r="H169" t="s">
        <v>175</v>
      </c>
      <c r="I169" t="s">
        <v>176</v>
      </c>
      <c r="J169" t="s">
        <v>36</v>
      </c>
      <c r="K169">
        <v>1</v>
      </c>
      <c r="L169">
        <v>260</v>
      </c>
      <c r="M169" t="s">
        <v>0</v>
      </c>
    </row>
    <row r="170" spans="1:13" ht="12.75" x14ac:dyDescent="0.2">
      <c r="A170" s="1">
        <f>DATEVALUE("2020-03-17")</f>
        <v>43907</v>
      </c>
      <c r="B170" t="s">
        <v>1295</v>
      </c>
      <c r="C170" t="s">
        <v>15</v>
      </c>
      <c r="D170" t="s">
        <v>357</v>
      </c>
      <c r="E170" t="s">
        <v>183</v>
      </c>
      <c r="F170" t="s">
        <v>18</v>
      </c>
      <c r="G170" t="s">
        <v>184</v>
      </c>
      <c r="H170" t="s">
        <v>185</v>
      </c>
      <c r="I170" t="s">
        <v>0</v>
      </c>
      <c r="J170" t="s">
        <v>36</v>
      </c>
      <c r="K170">
        <v>1</v>
      </c>
      <c r="L170">
        <v>260</v>
      </c>
      <c r="M170" t="s">
        <v>0</v>
      </c>
    </row>
    <row r="171" spans="1:13" ht="12.75" x14ac:dyDescent="0.2">
      <c r="A171" s="1">
        <f>DATEVALUE("2020-03-17")</f>
        <v>43907</v>
      </c>
      <c r="B171" t="s">
        <v>1295</v>
      </c>
      <c r="C171" t="s">
        <v>15</v>
      </c>
      <c r="D171" t="s">
        <v>530</v>
      </c>
      <c r="E171" t="s">
        <v>55</v>
      </c>
      <c r="F171" t="s">
        <v>18</v>
      </c>
      <c r="G171" t="s">
        <v>531</v>
      </c>
      <c r="H171" t="s">
        <v>532</v>
      </c>
      <c r="I171" t="s">
        <v>533</v>
      </c>
      <c r="J171" t="s">
        <v>22</v>
      </c>
      <c r="K171">
        <v>1</v>
      </c>
      <c r="L171">
        <v>260</v>
      </c>
      <c r="M171" t="s">
        <v>0</v>
      </c>
    </row>
    <row r="172" spans="1:13" ht="12.75" x14ac:dyDescent="0.2">
      <c r="A172" s="1">
        <f t="shared" ref="A172:A179" si="12">DATEVALUE("2020-03-18")</f>
        <v>43908</v>
      </c>
      <c r="B172" t="s">
        <v>1296</v>
      </c>
      <c r="C172" t="s">
        <v>15</v>
      </c>
      <c r="D172" t="s">
        <v>59</v>
      </c>
      <c r="E172" t="s">
        <v>60</v>
      </c>
      <c r="F172" t="s">
        <v>18</v>
      </c>
      <c r="G172" t="s">
        <v>61</v>
      </c>
      <c r="H172" t="s">
        <v>62</v>
      </c>
      <c r="I172" t="s">
        <v>21</v>
      </c>
      <c r="J172" t="s">
        <v>36</v>
      </c>
      <c r="K172">
        <v>1</v>
      </c>
      <c r="L172">
        <v>260</v>
      </c>
      <c r="M172" t="s">
        <v>13</v>
      </c>
    </row>
    <row r="173" spans="1:13" ht="12.75" x14ac:dyDescent="0.2">
      <c r="A173" s="1">
        <f t="shared" si="12"/>
        <v>43908</v>
      </c>
      <c r="B173" t="s">
        <v>1296</v>
      </c>
      <c r="C173" t="s">
        <v>15</v>
      </c>
      <c r="D173" t="s">
        <v>534</v>
      </c>
      <c r="E173" t="s">
        <v>64</v>
      </c>
      <c r="F173" t="s">
        <v>18</v>
      </c>
      <c r="G173" t="s">
        <v>535</v>
      </c>
      <c r="H173" t="s">
        <v>66</v>
      </c>
      <c r="I173" t="s">
        <v>536</v>
      </c>
      <c r="J173" t="s">
        <v>36</v>
      </c>
      <c r="K173">
        <v>1</v>
      </c>
      <c r="L173">
        <v>260</v>
      </c>
      <c r="M173" t="s">
        <v>0</v>
      </c>
    </row>
    <row r="174" spans="1:13" ht="12.75" x14ac:dyDescent="0.2">
      <c r="A174" s="1">
        <f t="shared" si="12"/>
        <v>43908</v>
      </c>
      <c r="B174" t="s">
        <v>1296</v>
      </c>
      <c r="C174" t="s">
        <v>15</v>
      </c>
      <c r="D174" t="s">
        <v>537</v>
      </c>
      <c r="E174" t="s">
        <v>400</v>
      </c>
      <c r="F174" t="s">
        <v>18</v>
      </c>
      <c r="G174" t="s">
        <v>538</v>
      </c>
      <c r="H174" t="s">
        <v>1297</v>
      </c>
      <c r="I174" t="s">
        <v>313</v>
      </c>
      <c r="J174" t="s">
        <v>106</v>
      </c>
      <c r="K174">
        <v>1</v>
      </c>
      <c r="L174">
        <v>350</v>
      </c>
      <c r="M174" t="s">
        <v>0</v>
      </c>
    </row>
    <row r="175" spans="1:13" ht="12.75" x14ac:dyDescent="0.2">
      <c r="A175" s="1">
        <f t="shared" si="12"/>
        <v>43908</v>
      </c>
      <c r="B175" t="s">
        <v>1296</v>
      </c>
      <c r="C175" t="s">
        <v>15</v>
      </c>
      <c r="D175" t="s">
        <v>539</v>
      </c>
      <c r="E175" t="s">
        <v>540</v>
      </c>
      <c r="F175" t="s">
        <v>18</v>
      </c>
      <c r="G175" t="s">
        <v>541</v>
      </c>
      <c r="H175" t="s">
        <v>542</v>
      </c>
      <c r="I175" t="s">
        <v>256</v>
      </c>
      <c r="J175" t="s">
        <v>22</v>
      </c>
      <c r="K175">
        <v>1</v>
      </c>
      <c r="L175">
        <v>260</v>
      </c>
      <c r="M175" t="s">
        <v>0</v>
      </c>
    </row>
    <row r="176" spans="1:13" ht="12.75" x14ac:dyDescent="0.2">
      <c r="A176" s="1">
        <f t="shared" si="12"/>
        <v>43908</v>
      </c>
      <c r="B176" t="s">
        <v>1296</v>
      </c>
      <c r="C176" t="s">
        <v>15</v>
      </c>
      <c r="D176" t="s">
        <v>319</v>
      </c>
      <c r="E176" t="s">
        <v>17</v>
      </c>
      <c r="F176" t="s">
        <v>18</v>
      </c>
      <c r="G176" t="s">
        <v>320</v>
      </c>
      <c r="H176" t="s">
        <v>321</v>
      </c>
      <c r="I176" t="s">
        <v>322</v>
      </c>
      <c r="J176" t="s">
        <v>36</v>
      </c>
      <c r="K176">
        <v>1</v>
      </c>
      <c r="L176">
        <v>260</v>
      </c>
      <c r="M176" t="s">
        <v>0</v>
      </c>
    </row>
    <row r="177" spans="1:13" ht="12.75" x14ac:dyDescent="0.2">
      <c r="A177" s="1">
        <f t="shared" si="12"/>
        <v>43908</v>
      </c>
      <c r="B177" t="s">
        <v>1296</v>
      </c>
      <c r="C177" t="s">
        <v>15</v>
      </c>
      <c r="D177" t="s">
        <v>145</v>
      </c>
      <c r="E177" t="s">
        <v>146</v>
      </c>
      <c r="F177" t="s">
        <v>18</v>
      </c>
      <c r="G177" t="s">
        <v>147</v>
      </c>
      <c r="H177" t="s">
        <v>148</v>
      </c>
      <c r="I177" t="s">
        <v>149</v>
      </c>
      <c r="J177" t="s">
        <v>106</v>
      </c>
      <c r="K177">
        <v>1</v>
      </c>
      <c r="L177">
        <v>350</v>
      </c>
      <c r="M177" t="s">
        <v>0</v>
      </c>
    </row>
    <row r="178" spans="1:13" ht="12.75" x14ac:dyDescent="0.2">
      <c r="A178" s="1">
        <f t="shared" si="12"/>
        <v>43908</v>
      </c>
      <c r="B178" t="s">
        <v>1296</v>
      </c>
      <c r="C178" t="s">
        <v>15</v>
      </c>
      <c r="D178" t="s">
        <v>543</v>
      </c>
      <c r="E178" t="s">
        <v>164</v>
      </c>
      <c r="F178" t="s">
        <v>18</v>
      </c>
      <c r="G178" t="s">
        <v>544</v>
      </c>
      <c r="H178" t="s">
        <v>1274</v>
      </c>
      <c r="I178" t="s">
        <v>545</v>
      </c>
      <c r="J178" t="s">
        <v>36</v>
      </c>
      <c r="K178">
        <v>1</v>
      </c>
      <c r="L178">
        <v>260</v>
      </c>
      <c r="M178" t="s">
        <v>0</v>
      </c>
    </row>
    <row r="179" spans="1:13" ht="12.75" x14ac:dyDescent="0.2">
      <c r="A179" s="1">
        <f t="shared" si="12"/>
        <v>43908</v>
      </c>
      <c r="B179" t="s">
        <v>1296</v>
      </c>
      <c r="C179" t="s">
        <v>15</v>
      </c>
      <c r="D179" t="s">
        <v>526</v>
      </c>
      <c r="E179" t="s">
        <v>50</v>
      </c>
      <c r="F179" t="s">
        <v>18</v>
      </c>
      <c r="G179" t="s">
        <v>527</v>
      </c>
      <c r="H179" t="s">
        <v>52</v>
      </c>
      <c r="I179" t="s">
        <v>528</v>
      </c>
      <c r="J179" t="s">
        <v>106</v>
      </c>
      <c r="K179">
        <v>1</v>
      </c>
      <c r="L179">
        <v>350</v>
      </c>
      <c r="M179" t="s">
        <v>0</v>
      </c>
    </row>
    <row r="180" spans="1:13" ht="12.75" x14ac:dyDescent="0.2">
      <c r="A180" s="1">
        <f>DATEVALUE("2020-03-19")</f>
        <v>43909</v>
      </c>
      <c r="B180" t="s">
        <v>546</v>
      </c>
      <c r="C180" t="s">
        <v>15</v>
      </c>
      <c r="D180" t="s">
        <v>547</v>
      </c>
      <c r="E180" t="s">
        <v>540</v>
      </c>
      <c r="F180" t="s">
        <v>18</v>
      </c>
      <c r="G180" t="s">
        <v>548</v>
      </c>
      <c r="H180" t="s">
        <v>549</v>
      </c>
      <c r="I180" t="s">
        <v>550</v>
      </c>
      <c r="J180" t="s">
        <v>36</v>
      </c>
      <c r="K180">
        <v>1</v>
      </c>
      <c r="L180">
        <v>300</v>
      </c>
      <c r="M180" t="s">
        <v>0</v>
      </c>
    </row>
    <row r="181" spans="1:13" ht="12.75" x14ac:dyDescent="0.2">
      <c r="A181" s="1">
        <f>DATEVALUE("2020-03-19")</f>
        <v>43909</v>
      </c>
      <c r="B181" t="s">
        <v>546</v>
      </c>
      <c r="C181" t="s">
        <v>15</v>
      </c>
      <c r="D181" t="s">
        <v>551</v>
      </c>
      <c r="E181" t="s">
        <v>552</v>
      </c>
      <c r="F181" t="s">
        <v>553</v>
      </c>
      <c r="G181" t="s">
        <v>554</v>
      </c>
      <c r="H181" t="s">
        <v>555</v>
      </c>
      <c r="I181" t="s">
        <v>556</v>
      </c>
      <c r="J181" t="s">
        <v>22</v>
      </c>
      <c r="K181">
        <v>1</v>
      </c>
      <c r="L181">
        <v>260</v>
      </c>
      <c r="M181" t="s">
        <v>0</v>
      </c>
    </row>
    <row r="182" spans="1:13" ht="12.75" x14ac:dyDescent="0.2">
      <c r="A182" s="1">
        <f>DATEVALUE("2020-03-20")</f>
        <v>43910</v>
      </c>
      <c r="B182" t="s">
        <v>1298</v>
      </c>
      <c r="C182" t="s">
        <v>15</v>
      </c>
      <c r="D182" t="s">
        <v>557</v>
      </c>
      <c r="E182" t="s">
        <v>79</v>
      </c>
      <c r="F182" t="s">
        <v>18</v>
      </c>
      <c r="G182" t="s">
        <v>558</v>
      </c>
      <c r="H182" t="s">
        <v>1268</v>
      </c>
      <c r="I182" t="s">
        <v>1299</v>
      </c>
      <c r="J182" t="s">
        <v>36</v>
      </c>
      <c r="K182">
        <v>1</v>
      </c>
      <c r="L182">
        <v>0</v>
      </c>
      <c r="M182" t="s">
        <v>13</v>
      </c>
    </row>
    <row r="183" spans="1:13" ht="12.75" x14ac:dyDescent="0.2">
      <c r="A183" s="1">
        <f>DATEVALUE("2020-03-20")</f>
        <v>43910</v>
      </c>
      <c r="B183" t="s">
        <v>1298</v>
      </c>
      <c r="C183" t="s">
        <v>15</v>
      </c>
      <c r="D183" t="s">
        <v>559</v>
      </c>
      <c r="E183" t="s">
        <v>560</v>
      </c>
      <c r="F183" t="s">
        <v>18</v>
      </c>
      <c r="G183" t="s">
        <v>561</v>
      </c>
      <c r="H183" t="s">
        <v>562</v>
      </c>
      <c r="I183" t="s">
        <v>563</v>
      </c>
      <c r="J183" t="s">
        <v>36</v>
      </c>
      <c r="K183">
        <v>1</v>
      </c>
      <c r="L183">
        <v>0</v>
      </c>
      <c r="M183" t="s">
        <v>0</v>
      </c>
    </row>
    <row r="184" spans="1:13" ht="12.75" x14ac:dyDescent="0.2">
      <c r="A184" s="1">
        <f>DATEVALUE("2020-03-20")</f>
        <v>43910</v>
      </c>
      <c r="B184" t="s">
        <v>1298</v>
      </c>
      <c r="C184" t="s">
        <v>15</v>
      </c>
      <c r="D184" t="s">
        <v>564</v>
      </c>
      <c r="E184" t="s">
        <v>324</v>
      </c>
      <c r="F184" t="s">
        <v>18</v>
      </c>
      <c r="G184" t="s">
        <v>565</v>
      </c>
      <c r="H184" t="s">
        <v>326</v>
      </c>
      <c r="I184" t="s">
        <v>566</v>
      </c>
      <c r="J184" t="s">
        <v>36</v>
      </c>
      <c r="K184">
        <v>1</v>
      </c>
      <c r="L184">
        <v>0</v>
      </c>
      <c r="M184" t="s">
        <v>0</v>
      </c>
    </row>
    <row r="185" spans="1:13" ht="12.75" x14ac:dyDescent="0.2">
      <c r="A185" s="1">
        <f>DATEVALUE("2020-03-20")</f>
        <v>43910</v>
      </c>
      <c r="B185" t="s">
        <v>1298</v>
      </c>
      <c r="C185" t="s">
        <v>15</v>
      </c>
      <c r="D185" t="s">
        <v>567</v>
      </c>
      <c r="E185" t="s">
        <v>568</v>
      </c>
      <c r="F185" t="s">
        <v>18</v>
      </c>
      <c r="G185" t="s">
        <v>569</v>
      </c>
      <c r="H185" t="s">
        <v>1293</v>
      </c>
      <c r="I185" t="s">
        <v>1300</v>
      </c>
      <c r="J185" t="s">
        <v>36</v>
      </c>
      <c r="K185">
        <v>1</v>
      </c>
      <c r="L185">
        <v>0</v>
      </c>
      <c r="M185" t="s">
        <v>0</v>
      </c>
    </row>
    <row r="186" spans="1:13" ht="12.75" x14ac:dyDescent="0.2">
      <c r="A186" s="1">
        <f>DATEVALUE("2020-03-24")</f>
        <v>43914</v>
      </c>
      <c r="B186" t="s">
        <v>1301</v>
      </c>
      <c r="C186" t="s">
        <v>15</v>
      </c>
      <c r="D186" t="s">
        <v>266</v>
      </c>
      <c r="E186" t="s">
        <v>83</v>
      </c>
      <c r="F186" t="s">
        <v>18</v>
      </c>
      <c r="G186" t="s">
        <v>267</v>
      </c>
      <c r="H186" t="s">
        <v>259</v>
      </c>
      <c r="I186" t="s">
        <v>268</v>
      </c>
      <c r="J186" t="s">
        <v>36</v>
      </c>
      <c r="K186">
        <v>1</v>
      </c>
      <c r="L186">
        <v>260</v>
      </c>
      <c r="M186" t="s">
        <v>0</v>
      </c>
    </row>
    <row r="187" spans="1:13" ht="12.75" x14ac:dyDescent="0.2">
      <c r="A187" s="1">
        <f>DATEVALUE("2020-03-24")</f>
        <v>43914</v>
      </c>
      <c r="B187" t="s">
        <v>1301</v>
      </c>
      <c r="C187" t="s">
        <v>15</v>
      </c>
      <c r="D187" t="s">
        <v>461</v>
      </c>
      <c r="E187" t="s">
        <v>126</v>
      </c>
      <c r="F187" t="s">
        <v>18</v>
      </c>
      <c r="G187" t="s">
        <v>462</v>
      </c>
      <c r="H187" t="s">
        <v>128</v>
      </c>
      <c r="I187" t="s">
        <v>463</v>
      </c>
      <c r="J187" t="s">
        <v>36</v>
      </c>
      <c r="K187">
        <v>1</v>
      </c>
      <c r="L187">
        <v>260</v>
      </c>
      <c r="M187" t="s">
        <v>0</v>
      </c>
    </row>
    <row r="188" spans="1:13" ht="12.75" x14ac:dyDescent="0.2">
      <c r="A188" s="1">
        <f>DATEVALUE("2020-03-24")</f>
        <v>43914</v>
      </c>
      <c r="B188" t="s">
        <v>1301</v>
      </c>
      <c r="C188" t="s">
        <v>15</v>
      </c>
      <c r="D188" t="s">
        <v>319</v>
      </c>
      <c r="E188" t="s">
        <v>17</v>
      </c>
      <c r="F188" t="s">
        <v>18</v>
      </c>
      <c r="G188" t="s">
        <v>320</v>
      </c>
      <c r="H188" t="s">
        <v>321</v>
      </c>
      <c r="I188" t="s">
        <v>437</v>
      </c>
      <c r="J188" t="s">
        <v>106</v>
      </c>
      <c r="K188">
        <v>1</v>
      </c>
      <c r="L188">
        <v>350</v>
      </c>
      <c r="M188" t="s">
        <v>0</v>
      </c>
    </row>
    <row r="189" spans="1:13" ht="12.75" x14ac:dyDescent="0.2">
      <c r="A189" s="1">
        <f>DATEVALUE("2020-03-24")</f>
        <v>43914</v>
      </c>
      <c r="B189" t="s">
        <v>1301</v>
      </c>
      <c r="C189" t="s">
        <v>15</v>
      </c>
      <c r="D189" t="s">
        <v>570</v>
      </c>
      <c r="E189" t="s">
        <v>571</v>
      </c>
      <c r="F189" t="s">
        <v>18</v>
      </c>
      <c r="G189" t="s">
        <v>572</v>
      </c>
      <c r="H189" t="s">
        <v>573</v>
      </c>
      <c r="I189" t="s">
        <v>133</v>
      </c>
      <c r="J189" t="s">
        <v>106</v>
      </c>
      <c r="K189">
        <v>1</v>
      </c>
      <c r="L189">
        <v>400</v>
      </c>
      <c r="M189" t="s">
        <v>0</v>
      </c>
    </row>
    <row r="190" spans="1:13" ht="12.75" x14ac:dyDescent="0.2">
      <c r="A190" s="1">
        <f t="shared" ref="A190:A198" si="13">DATEVALUE("2020-03-26")</f>
        <v>43916</v>
      </c>
      <c r="B190" t="s">
        <v>574</v>
      </c>
      <c r="C190" t="s">
        <v>15</v>
      </c>
      <c r="D190" t="s">
        <v>575</v>
      </c>
      <c r="E190" t="s">
        <v>305</v>
      </c>
      <c r="F190" t="s">
        <v>18</v>
      </c>
      <c r="G190" t="s">
        <v>576</v>
      </c>
      <c r="H190" t="s">
        <v>577</v>
      </c>
      <c r="I190" t="s">
        <v>536</v>
      </c>
      <c r="J190" t="s">
        <v>106</v>
      </c>
      <c r="K190">
        <v>1</v>
      </c>
      <c r="L190">
        <v>400</v>
      </c>
      <c r="M190" t="s">
        <v>0</v>
      </c>
    </row>
    <row r="191" spans="1:13" ht="12.75" x14ac:dyDescent="0.2">
      <c r="A191" s="1">
        <f t="shared" si="13"/>
        <v>43916</v>
      </c>
      <c r="B191" t="s">
        <v>574</v>
      </c>
      <c r="C191" t="s">
        <v>15</v>
      </c>
      <c r="D191" t="s">
        <v>578</v>
      </c>
      <c r="E191" t="s">
        <v>457</v>
      </c>
      <c r="F191" t="s">
        <v>18</v>
      </c>
      <c r="G191" t="s">
        <v>579</v>
      </c>
      <c r="H191" t="s">
        <v>459</v>
      </c>
      <c r="I191" t="s">
        <v>580</v>
      </c>
      <c r="J191" t="s">
        <v>22</v>
      </c>
      <c r="K191">
        <v>1</v>
      </c>
      <c r="L191">
        <v>260</v>
      </c>
      <c r="M191" t="s">
        <v>0</v>
      </c>
    </row>
    <row r="192" spans="1:13" ht="12.75" x14ac:dyDescent="0.2">
      <c r="A192" s="1">
        <f t="shared" si="13"/>
        <v>43916</v>
      </c>
      <c r="B192" t="s">
        <v>574</v>
      </c>
      <c r="C192" t="s">
        <v>15</v>
      </c>
      <c r="D192" t="s">
        <v>379</v>
      </c>
      <c r="E192" t="s">
        <v>157</v>
      </c>
      <c r="F192" t="s">
        <v>18</v>
      </c>
      <c r="G192" t="s">
        <v>380</v>
      </c>
      <c r="H192" t="s">
        <v>144</v>
      </c>
      <c r="I192" t="s">
        <v>381</v>
      </c>
      <c r="J192" t="s">
        <v>36</v>
      </c>
      <c r="K192">
        <v>1</v>
      </c>
      <c r="L192">
        <v>260</v>
      </c>
      <c r="M192" t="s">
        <v>0</v>
      </c>
    </row>
    <row r="193" spans="1:13" ht="12.75" x14ac:dyDescent="0.2">
      <c r="A193" s="1">
        <f t="shared" si="13"/>
        <v>43916</v>
      </c>
      <c r="B193" t="s">
        <v>574</v>
      </c>
      <c r="C193" t="s">
        <v>15</v>
      </c>
      <c r="D193" t="s">
        <v>581</v>
      </c>
      <c r="E193" t="s">
        <v>582</v>
      </c>
      <c r="F193" t="s">
        <v>18</v>
      </c>
      <c r="G193" t="s">
        <v>583</v>
      </c>
      <c r="H193" t="s">
        <v>584</v>
      </c>
      <c r="I193" t="s">
        <v>585</v>
      </c>
      <c r="J193" t="s">
        <v>36</v>
      </c>
      <c r="K193">
        <v>1</v>
      </c>
      <c r="L193">
        <v>300</v>
      </c>
      <c r="M193" t="s">
        <v>0</v>
      </c>
    </row>
    <row r="194" spans="1:13" ht="12.75" x14ac:dyDescent="0.2">
      <c r="A194" s="1">
        <f t="shared" si="13"/>
        <v>43916</v>
      </c>
      <c r="B194" t="s">
        <v>574</v>
      </c>
      <c r="C194" t="s">
        <v>15</v>
      </c>
      <c r="D194" t="s">
        <v>254</v>
      </c>
      <c r="E194" t="s">
        <v>227</v>
      </c>
      <c r="F194" t="s">
        <v>18</v>
      </c>
      <c r="G194" t="s">
        <v>586</v>
      </c>
      <c r="H194" t="s">
        <v>229</v>
      </c>
      <c r="I194" t="s">
        <v>498</v>
      </c>
      <c r="J194" t="s">
        <v>36</v>
      </c>
      <c r="K194">
        <v>1</v>
      </c>
      <c r="L194">
        <v>300</v>
      </c>
      <c r="M194" t="s">
        <v>0</v>
      </c>
    </row>
    <row r="195" spans="1:13" ht="12.75" x14ac:dyDescent="0.2">
      <c r="A195" s="1">
        <f t="shared" si="13"/>
        <v>43916</v>
      </c>
      <c r="B195" t="s">
        <v>574</v>
      </c>
      <c r="C195" t="s">
        <v>15</v>
      </c>
      <c r="D195" t="s">
        <v>314</v>
      </c>
      <c r="E195" t="s">
        <v>315</v>
      </c>
      <c r="F195" t="s">
        <v>18</v>
      </c>
      <c r="G195" t="s">
        <v>316</v>
      </c>
      <c r="H195" t="s">
        <v>317</v>
      </c>
      <c r="I195" t="s">
        <v>318</v>
      </c>
      <c r="J195" t="s">
        <v>36</v>
      </c>
      <c r="K195">
        <v>1</v>
      </c>
      <c r="L195">
        <v>260</v>
      </c>
      <c r="M195" t="s">
        <v>0</v>
      </c>
    </row>
    <row r="196" spans="1:13" ht="12.75" x14ac:dyDescent="0.2">
      <c r="A196" s="1">
        <f t="shared" si="13"/>
        <v>43916</v>
      </c>
      <c r="B196" t="s">
        <v>574</v>
      </c>
      <c r="C196" t="s">
        <v>15</v>
      </c>
      <c r="D196" t="s">
        <v>319</v>
      </c>
      <c r="E196" t="s">
        <v>17</v>
      </c>
      <c r="F196" t="s">
        <v>18</v>
      </c>
      <c r="G196" t="s">
        <v>320</v>
      </c>
      <c r="H196" t="s">
        <v>321</v>
      </c>
      <c r="I196" t="s">
        <v>322</v>
      </c>
      <c r="J196" t="s">
        <v>36</v>
      </c>
      <c r="K196">
        <v>1</v>
      </c>
      <c r="L196">
        <v>260</v>
      </c>
      <c r="M196" t="s">
        <v>0</v>
      </c>
    </row>
    <row r="197" spans="1:13" ht="12.75" x14ac:dyDescent="0.2">
      <c r="A197" s="1">
        <f t="shared" si="13"/>
        <v>43916</v>
      </c>
      <c r="B197" t="s">
        <v>574</v>
      </c>
      <c r="C197" t="s">
        <v>15</v>
      </c>
      <c r="D197" t="s">
        <v>543</v>
      </c>
      <c r="E197" t="s">
        <v>164</v>
      </c>
      <c r="F197" t="s">
        <v>18</v>
      </c>
      <c r="G197" t="s">
        <v>544</v>
      </c>
      <c r="H197" t="s">
        <v>587</v>
      </c>
      <c r="I197" t="s">
        <v>545</v>
      </c>
      <c r="J197" t="s">
        <v>36</v>
      </c>
      <c r="K197">
        <v>1</v>
      </c>
      <c r="L197">
        <v>260</v>
      </c>
      <c r="M197" t="s">
        <v>0</v>
      </c>
    </row>
    <row r="198" spans="1:13" ht="12.75" x14ac:dyDescent="0.2">
      <c r="A198" s="1">
        <f t="shared" si="13"/>
        <v>43916</v>
      </c>
      <c r="B198" t="s">
        <v>574</v>
      </c>
      <c r="C198" t="s">
        <v>15</v>
      </c>
      <c r="D198" t="s">
        <v>526</v>
      </c>
      <c r="E198" t="s">
        <v>50</v>
      </c>
      <c r="F198" t="s">
        <v>18</v>
      </c>
      <c r="G198" t="s">
        <v>527</v>
      </c>
      <c r="H198" t="s">
        <v>52</v>
      </c>
      <c r="I198" t="s">
        <v>528</v>
      </c>
      <c r="J198" t="s">
        <v>106</v>
      </c>
      <c r="K198">
        <v>1</v>
      </c>
      <c r="L198">
        <v>350</v>
      </c>
      <c r="M198" t="s">
        <v>0</v>
      </c>
    </row>
    <row r="199" spans="1:13" ht="12.75" x14ac:dyDescent="0.2">
      <c r="A199" s="1">
        <f t="shared" ref="A199:A205" si="14">DATEVALUE("2020-03-30")</f>
        <v>43920</v>
      </c>
      <c r="B199" t="s">
        <v>588</v>
      </c>
      <c r="C199" t="s">
        <v>15</v>
      </c>
      <c r="D199" t="s">
        <v>589</v>
      </c>
      <c r="E199" t="s">
        <v>305</v>
      </c>
      <c r="F199" t="s">
        <v>18</v>
      </c>
      <c r="G199" t="s">
        <v>590</v>
      </c>
      <c r="H199" t="s">
        <v>577</v>
      </c>
      <c r="I199" t="s">
        <v>591</v>
      </c>
      <c r="J199" t="s">
        <v>22</v>
      </c>
      <c r="K199">
        <v>1</v>
      </c>
      <c r="L199">
        <v>260</v>
      </c>
      <c r="M199" t="s">
        <v>0</v>
      </c>
    </row>
    <row r="200" spans="1:13" ht="12.75" x14ac:dyDescent="0.2">
      <c r="A200" s="1">
        <f t="shared" si="14"/>
        <v>43920</v>
      </c>
      <c r="B200" t="s">
        <v>588</v>
      </c>
      <c r="C200" t="s">
        <v>15</v>
      </c>
      <c r="D200" t="s">
        <v>592</v>
      </c>
      <c r="E200" t="s">
        <v>216</v>
      </c>
      <c r="F200" t="s">
        <v>18</v>
      </c>
      <c r="G200" t="s">
        <v>593</v>
      </c>
      <c r="H200" t="s">
        <v>594</v>
      </c>
      <c r="I200" t="s">
        <v>116</v>
      </c>
      <c r="J200" t="s">
        <v>22</v>
      </c>
      <c r="K200">
        <v>1</v>
      </c>
      <c r="L200">
        <v>260</v>
      </c>
      <c r="M200" t="s">
        <v>0</v>
      </c>
    </row>
    <row r="201" spans="1:13" ht="12.75" x14ac:dyDescent="0.2">
      <c r="A201" s="1">
        <f t="shared" si="14"/>
        <v>43920</v>
      </c>
      <c r="B201" t="s">
        <v>588</v>
      </c>
      <c r="C201" t="s">
        <v>15</v>
      </c>
      <c r="D201" t="s">
        <v>595</v>
      </c>
      <c r="E201" t="s">
        <v>146</v>
      </c>
      <c r="F201" t="s">
        <v>18</v>
      </c>
      <c r="G201" t="s">
        <v>596</v>
      </c>
      <c r="H201" t="s">
        <v>148</v>
      </c>
      <c r="I201" t="s">
        <v>597</v>
      </c>
      <c r="J201" t="s">
        <v>36</v>
      </c>
      <c r="K201">
        <v>1</v>
      </c>
      <c r="L201">
        <v>300</v>
      </c>
      <c r="M201" t="s">
        <v>0</v>
      </c>
    </row>
    <row r="202" spans="1:13" ht="12.75" x14ac:dyDescent="0.2">
      <c r="A202" s="1">
        <f t="shared" si="14"/>
        <v>43920</v>
      </c>
      <c r="B202" t="s">
        <v>588</v>
      </c>
      <c r="C202" t="s">
        <v>15</v>
      </c>
      <c r="D202" t="s">
        <v>598</v>
      </c>
      <c r="E202" t="s">
        <v>164</v>
      </c>
      <c r="F202" t="s">
        <v>18</v>
      </c>
      <c r="G202" t="s">
        <v>599</v>
      </c>
      <c r="H202" t="s">
        <v>1274</v>
      </c>
      <c r="I202" t="s">
        <v>600</v>
      </c>
      <c r="J202" t="s">
        <v>106</v>
      </c>
      <c r="K202">
        <v>1</v>
      </c>
      <c r="L202">
        <v>350</v>
      </c>
      <c r="M202" t="s">
        <v>0</v>
      </c>
    </row>
    <row r="203" spans="1:13" ht="12.75" x14ac:dyDescent="0.2">
      <c r="A203" s="1">
        <f t="shared" si="14"/>
        <v>43920</v>
      </c>
      <c r="B203" t="s">
        <v>588</v>
      </c>
      <c r="C203" t="s">
        <v>15</v>
      </c>
      <c r="D203" t="s">
        <v>601</v>
      </c>
      <c r="E203" t="s">
        <v>173</v>
      </c>
      <c r="F203" t="s">
        <v>18</v>
      </c>
      <c r="G203" t="s">
        <v>602</v>
      </c>
      <c r="H203" t="s">
        <v>201</v>
      </c>
      <c r="I203" t="s">
        <v>230</v>
      </c>
      <c r="J203" t="s">
        <v>22</v>
      </c>
      <c r="K203">
        <v>1</v>
      </c>
      <c r="L203">
        <v>300</v>
      </c>
      <c r="M203" t="s">
        <v>0</v>
      </c>
    </row>
    <row r="204" spans="1:13" ht="12.75" x14ac:dyDescent="0.2">
      <c r="A204" s="1">
        <f t="shared" si="14"/>
        <v>43920</v>
      </c>
      <c r="B204" t="s">
        <v>588</v>
      </c>
      <c r="C204" t="s">
        <v>15</v>
      </c>
      <c r="D204" t="s">
        <v>603</v>
      </c>
      <c r="E204" t="s">
        <v>173</v>
      </c>
      <c r="F204" t="s">
        <v>18</v>
      </c>
      <c r="G204" t="s">
        <v>604</v>
      </c>
      <c r="H204" t="s">
        <v>605</v>
      </c>
      <c r="I204" t="s">
        <v>265</v>
      </c>
      <c r="J204" t="s">
        <v>106</v>
      </c>
      <c r="K204">
        <v>1</v>
      </c>
      <c r="L204">
        <v>350</v>
      </c>
      <c r="M204" t="s">
        <v>0</v>
      </c>
    </row>
    <row r="205" spans="1:13" ht="12.75" x14ac:dyDescent="0.2">
      <c r="A205" s="1">
        <f t="shared" si="14"/>
        <v>43920</v>
      </c>
      <c r="B205" t="s">
        <v>588</v>
      </c>
      <c r="C205" t="s">
        <v>15</v>
      </c>
      <c r="D205" t="s">
        <v>606</v>
      </c>
      <c r="E205" t="s">
        <v>178</v>
      </c>
      <c r="F205" t="s">
        <v>18</v>
      </c>
      <c r="G205" t="s">
        <v>607</v>
      </c>
      <c r="H205" t="s">
        <v>180</v>
      </c>
      <c r="I205" t="s">
        <v>608</v>
      </c>
      <c r="J205" t="s">
        <v>106</v>
      </c>
      <c r="K205">
        <v>1</v>
      </c>
      <c r="L205">
        <v>350</v>
      </c>
      <c r="M205" t="s">
        <v>0</v>
      </c>
    </row>
    <row r="206" spans="1:13" ht="12.75" x14ac:dyDescent="0.2">
      <c r="A206" s="1">
        <f>DATEVALUE("2020-03-31")</f>
        <v>43921</v>
      </c>
      <c r="B206" t="s">
        <v>1302</v>
      </c>
      <c r="C206" t="s">
        <v>15</v>
      </c>
      <c r="D206" t="s">
        <v>609</v>
      </c>
      <c r="E206" t="s">
        <v>610</v>
      </c>
      <c r="F206" t="s">
        <v>18</v>
      </c>
      <c r="G206" t="s">
        <v>611</v>
      </c>
      <c r="H206" t="s">
        <v>612</v>
      </c>
      <c r="I206" t="s">
        <v>1303</v>
      </c>
      <c r="J206" t="s">
        <v>36</v>
      </c>
      <c r="K206">
        <v>1</v>
      </c>
      <c r="L206">
        <v>260</v>
      </c>
      <c r="M206" t="s">
        <v>0</v>
      </c>
    </row>
    <row r="207" spans="1:13" ht="12.75" x14ac:dyDescent="0.2">
      <c r="A207" s="1">
        <f>DATEVALUE("2020-03-31")</f>
        <v>43921</v>
      </c>
      <c r="B207" t="s">
        <v>1302</v>
      </c>
      <c r="C207" t="s">
        <v>15</v>
      </c>
      <c r="D207" t="s">
        <v>613</v>
      </c>
      <c r="E207" t="s">
        <v>614</v>
      </c>
      <c r="F207" t="s">
        <v>18</v>
      </c>
      <c r="G207" t="s">
        <v>615</v>
      </c>
      <c r="H207" t="s">
        <v>616</v>
      </c>
      <c r="I207" t="s">
        <v>617</v>
      </c>
      <c r="J207" t="s">
        <v>36</v>
      </c>
      <c r="K207">
        <v>1</v>
      </c>
      <c r="L207">
        <v>300</v>
      </c>
      <c r="M207" t="s">
        <v>0</v>
      </c>
    </row>
    <row r="208" spans="1:13" ht="12.75" x14ac:dyDescent="0.2">
      <c r="A208" s="1">
        <f>DATEVALUE("2020-04-01")</f>
        <v>43922</v>
      </c>
      <c r="B208" t="s">
        <v>1304</v>
      </c>
      <c r="C208" t="s">
        <v>15</v>
      </c>
      <c r="D208" t="s">
        <v>618</v>
      </c>
      <c r="E208" t="s">
        <v>452</v>
      </c>
      <c r="F208" t="s">
        <v>18</v>
      </c>
      <c r="G208" t="s">
        <v>619</v>
      </c>
      <c r="H208" t="s">
        <v>620</v>
      </c>
      <c r="I208" t="s">
        <v>1305</v>
      </c>
      <c r="J208" t="s">
        <v>22</v>
      </c>
      <c r="K208">
        <v>1</v>
      </c>
      <c r="L208">
        <v>260</v>
      </c>
      <c r="M208" t="s">
        <v>0</v>
      </c>
    </row>
    <row r="209" spans="1:13" ht="12.75" x14ac:dyDescent="0.2">
      <c r="A209" s="1">
        <f>DATEVALUE("2020-04-01")</f>
        <v>43922</v>
      </c>
      <c r="B209" t="s">
        <v>1304</v>
      </c>
      <c r="C209" t="s">
        <v>15</v>
      </c>
      <c r="D209" t="s">
        <v>621</v>
      </c>
      <c r="E209" t="s">
        <v>83</v>
      </c>
      <c r="F209" t="s">
        <v>18</v>
      </c>
      <c r="G209" t="s">
        <v>622</v>
      </c>
      <c r="H209" t="s">
        <v>259</v>
      </c>
      <c r="I209" t="s">
        <v>623</v>
      </c>
      <c r="J209" t="s">
        <v>22</v>
      </c>
      <c r="K209">
        <v>1</v>
      </c>
      <c r="L209">
        <v>260</v>
      </c>
      <c r="M209" t="s">
        <v>0</v>
      </c>
    </row>
    <row r="210" spans="1:13" ht="12.75" x14ac:dyDescent="0.2">
      <c r="A210" s="1">
        <f>DATEVALUE("2020-04-01")</f>
        <v>43922</v>
      </c>
      <c r="B210" t="s">
        <v>1304</v>
      </c>
      <c r="C210" t="s">
        <v>15</v>
      </c>
      <c r="D210" t="s">
        <v>624</v>
      </c>
      <c r="E210" t="s">
        <v>625</v>
      </c>
      <c r="F210" t="s">
        <v>18</v>
      </c>
      <c r="G210" t="s">
        <v>278</v>
      </c>
      <c r="H210" t="s">
        <v>279</v>
      </c>
      <c r="I210" t="s">
        <v>1306</v>
      </c>
      <c r="J210" t="s">
        <v>22</v>
      </c>
      <c r="K210">
        <v>1</v>
      </c>
      <c r="L210">
        <v>260</v>
      </c>
      <c r="M210" t="s">
        <v>0</v>
      </c>
    </row>
    <row r="211" spans="1:13" ht="12.75" x14ac:dyDescent="0.2">
      <c r="A211" s="1">
        <f>DATEVALUE("2020-04-01")</f>
        <v>43922</v>
      </c>
      <c r="B211" t="s">
        <v>1304</v>
      </c>
      <c r="C211" t="s">
        <v>15</v>
      </c>
      <c r="D211" t="s">
        <v>626</v>
      </c>
      <c r="E211" t="s">
        <v>582</v>
      </c>
      <c r="F211" t="s">
        <v>18</v>
      </c>
      <c r="G211" t="s">
        <v>627</v>
      </c>
      <c r="H211" t="s">
        <v>628</v>
      </c>
      <c r="I211" t="s">
        <v>0</v>
      </c>
      <c r="J211" t="s">
        <v>36</v>
      </c>
      <c r="K211">
        <v>1</v>
      </c>
      <c r="L211">
        <v>260</v>
      </c>
      <c r="M211" t="s">
        <v>0</v>
      </c>
    </row>
    <row r="212" spans="1:13" ht="12.75" x14ac:dyDescent="0.2">
      <c r="A212" s="1">
        <f>DATEVALUE("2020-04-01")</f>
        <v>43922</v>
      </c>
      <c r="B212" t="s">
        <v>1304</v>
      </c>
      <c r="C212" t="s">
        <v>15</v>
      </c>
      <c r="D212" t="s">
        <v>629</v>
      </c>
      <c r="E212" t="s">
        <v>227</v>
      </c>
      <c r="F212" t="s">
        <v>18</v>
      </c>
      <c r="G212" t="s">
        <v>630</v>
      </c>
      <c r="H212" t="s">
        <v>229</v>
      </c>
      <c r="I212" t="s">
        <v>631</v>
      </c>
      <c r="J212" t="s">
        <v>36</v>
      </c>
      <c r="K212">
        <v>1</v>
      </c>
      <c r="L212">
        <v>260</v>
      </c>
      <c r="M212" t="s">
        <v>0</v>
      </c>
    </row>
    <row r="213" spans="1:13" ht="12.75" x14ac:dyDescent="0.2">
      <c r="A213" s="1">
        <f>DATEVALUE("2020-04-02")</f>
        <v>43923</v>
      </c>
      <c r="B213" t="s">
        <v>632</v>
      </c>
      <c r="C213" t="s">
        <v>15</v>
      </c>
      <c r="D213" t="s">
        <v>432</v>
      </c>
      <c r="E213" t="s">
        <v>433</v>
      </c>
      <c r="F213" t="s">
        <v>18</v>
      </c>
      <c r="G213" t="s">
        <v>633</v>
      </c>
      <c r="H213" t="s">
        <v>435</v>
      </c>
      <c r="I213" t="s">
        <v>436</v>
      </c>
      <c r="J213" t="s">
        <v>36</v>
      </c>
      <c r="K213">
        <v>1</v>
      </c>
      <c r="L213">
        <v>300</v>
      </c>
      <c r="M213" t="s">
        <v>0</v>
      </c>
    </row>
    <row r="214" spans="1:13" ht="12.75" x14ac:dyDescent="0.2">
      <c r="A214" s="1">
        <f>DATEVALUE("2020-04-02")</f>
        <v>43923</v>
      </c>
      <c r="B214" t="s">
        <v>632</v>
      </c>
      <c r="C214" t="s">
        <v>15</v>
      </c>
      <c r="D214" t="s">
        <v>254</v>
      </c>
      <c r="E214" t="s">
        <v>227</v>
      </c>
      <c r="F214" t="s">
        <v>18</v>
      </c>
      <c r="G214" t="s">
        <v>634</v>
      </c>
      <c r="H214" t="s">
        <v>229</v>
      </c>
      <c r="I214" t="s">
        <v>256</v>
      </c>
      <c r="J214" t="s">
        <v>22</v>
      </c>
      <c r="K214">
        <v>1</v>
      </c>
      <c r="L214">
        <v>300</v>
      </c>
      <c r="M214" t="s">
        <v>0</v>
      </c>
    </row>
    <row r="215" spans="1:13" ht="12.75" x14ac:dyDescent="0.2">
      <c r="A215" s="1">
        <f>DATEVALUE("2020-04-02")</f>
        <v>43923</v>
      </c>
      <c r="B215" t="s">
        <v>632</v>
      </c>
      <c r="C215" t="s">
        <v>15</v>
      </c>
      <c r="D215" t="s">
        <v>635</v>
      </c>
      <c r="E215" t="s">
        <v>250</v>
      </c>
      <c r="F215" t="s">
        <v>18</v>
      </c>
      <c r="G215" t="s">
        <v>636</v>
      </c>
      <c r="H215" t="s">
        <v>1291</v>
      </c>
      <c r="I215" t="s">
        <v>0</v>
      </c>
      <c r="J215" t="s">
        <v>36</v>
      </c>
      <c r="K215">
        <v>1</v>
      </c>
      <c r="L215">
        <v>300</v>
      </c>
      <c r="M215" t="s">
        <v>0</v>
      </c>
    </row>
    <row r="216" spans="1:13" ht="12.75" x14ac:dyDescent="0.2">
      <c r="A216" s="1">
        <f>DATEVALUE("2020-04-02")</f>
        <v>43923</v>
      </c>
      <c r="B216" t="s">
        <v>632</v>
      </c>
      <c r="C216" t="s">
        <v>15</v>
      </c>
      <c r="D216" t="s">
        <v>637</v>
      </c>
      <c r="E216" t="s">
        <v>173</v>
      </c>
      <c r="F216" t="s">
        <v>18</v>
      </c>
      <c r="G216" t="s">
        <v>638</v>
      </c>
      <c r="H216" t="s">
        <v>201</v>
      </c>
      <c r="I216" t="s">
        <v>0</v>
      </c>
      <c r="J216" t="s">
        <v>106</v>
      </c>
      <c r="K216">
        <v>1</v>
      </c>
      <c r="L216">
        <v>350</v>
      </c>
      <c r="M216" t="s">
        <v>0</v>
      </c>
    </row>
    <row r="217" spans="1:13" ht="12.75" x14ac:dyDescent="0.2">
      <c r="A217" s="1">
        <f>DATEVALUE("2020-04-02")</f>
        <v>43923</v>
      </c>
      <c r="B217" t="s">
        <v>632</v>
      </c>
      <c r="C217" t="s">
        <v>15</v>
      </c>
      <c r="D217" t="s">
        <v>341</v>
      </c>
      <c r="E217" t="s">
        <v>342</v>
      </c>
      <c r="F217" t="s">
        <v>18</v>
      </c>
      <c r="G217" t="s">
        <v>343</v>
      </c>
      <c r="H217" t="s">
        <v>344</v>
      </c>
      <c r="I217" t="s">
        <v>345</v>
      </c>
      <c r="J217" t="s">
        <v>36</v>
      </c>
      <c r="K217">
        <v>1</v>
      </c>
      <c r="L217">
        <v>260</v>
      </c>
      <c r="M217" t="s">
        <v>0</v>
      </c>
    </row>
    <row r="218" spans="1:13" ht="12.75" x14ac:dyDescent="0.2">
      <c r="A218" s="1">
        <f>DATEVALUE("2020-04-07")</f>
        <v>43928</v>
      </c>
      <c r="B218" t="s">
        <v>1307</v>
      </c>
      <c r="C218" t="s">
        <v>15</v>
      </c>
      <c r="D218" t="s">
        <v>85</v>
      </c>
      <c r="E218" t="s">
        <v>86</v>
      </c>
      <c r="F218" t="s">
        <v>18</v>
      </c>
      <c r="G218" t="s">
        <v>87</v>
      </c>
      <c r="H218" t="s">
        <v>639</v>
      </c>
      <c r="I218" t="s">
        <v>256</v>
      </c>
      <c r="J218" t="s">
        <v>36</v>
      </c>
      <c r="K218">
        <v>1</v>
      </c>
      <c r="L218">
        <v>260</v>
      </c>
      <c r="M218" t="s">
        <v>0</v>
      </c>
    </row>
    <row r="219" spans="1:13" ht="12.75" x14ac:dyDescent="0.2">
      <c r="A219" s="1">
        <f t="shared" ref="A219:A231" si="15">DATEVALUE("2020-04-08")</f>
        <v>43929</v>
      </c>
      <c r="B219" t="s">
        <v>1308</v>
      </c>
      <c r="C219" t="s">
        <v>15</v>
      </c>
      <c r="D219" t="s">
        <v>59</v>
      </c>
      <c r="E219" t="s">
        <v>60</v>
      </c>
      <c r="F219" t="s">
        <v>18</v>
      </c>
      <c r="G219" t="s">
        <v>61</v>
      </c>
      <c r="H219" t="s">
        <v>62</v>
      </c>
      <c r="I219" t="s">
        <v>21</v>
      </c>
      <c r="J219" t="s">
        <v>106</v>
      </c>
      <c r="K219">
        <v>1</v>
      </c>
      <c r="L219">
        <v>350</v>
      </c>
      <c r="M219" t="s">
        <v>0</v>
      </c>
    </row>
    <row r="220" spans="1:13" ht="12.75" x14ac:dyDescent="0.2">
      <c r="A220" s="1">
        <f t="shared" si="15"/>
        <v>43929</v>
      </c>
      <c r="B220" t="s">
        <v>1308</v>
      </c>
      <c r="C220" t="s">
        <v>15</v>
      </c>
      <c r="D220" t="s">
        <v>640</v>
      </c>
      <c r="E220" t="s">
        <v>641</v>
      </c>
      <c r="F220" t="s">
        <v>18</v>
      </c>
      <c r="G220" t="s">
        <v>642</v>
      </c>
      <c r="H220" t="s">
        <v>1309</v>
      </c>
      <c r="I220" t="s">
        <v>643</v>
      </c>
      <c r="J220" t="s">
        <v>36</v>
      </c>
      <c r="K220">
        <v>1</v>
      </c>
      <c r="L220">
        <v>260</v>
      </c>
      <c r="M220" t="s">
        <v>0</v>
      </c>
    </row>
    <row r="221" spans="1:13" ht="12.75" x14ac:dyDescent="0.2">
      <c r="A221" s="1">
        <f t="shared" si="15"/>
        <v>43929</v>
      </c>
      <c r="B221" t="s">
        <v>1308</v>
      </c>
      <c r="C221" t="s">
        <v>15</v>
      </c>
      <c r="D221" t="s">
        <v>644</v>
      </c>
      <c r="E221" t="s">
        <v>79</v>
      </c>
      <c r="F221" t="s">
        <v>18</v>
      </c>
      <c r="G221" t="s">
        <v>645</v>
      </c>
      <c r="H221" t="s">
        <v>1268</v>
      </c>
      <c r="I221" t="s">
        <v>646</v>
      </c>
      <c r="J221" t="s">
        <v>36</v>
      </c>
      <c r="K221">
        <v>1</v>
      </c>
      <c r="L221">
        <v>260</v>
      </c>
      <c r="M221" t="s">
        <v>0</v>
      </c>
    </row>
    <row r="222" spans="1:13" ht="12.75" x14ac:dyDescent="0.2">
      <c r="A222" s="1">
        <f t="shared" si="15"/>
        <v>43929</v>
      </c>
      <c r="B222" t="s">
        <v>1308</v>
      </c>
      <c r="C222" t="s">
        <v>15</v>
      </c>
      <c r="D222" t="s">
        <v>647</v>
      </c>
      <c r="E222" t="s">
        <v>400</v>
      </c>
      <c r="F222" t="s">
        <v>18</v>
      </c>
      <c r="G222" t="s">
        <v>648</v>
      </c>
      <c r="H222" t="s">
        <v>1297</v>
      </c>
      <c r="I222" t="s">
        <v>646</v>
      </c>
      <c r="J222" t="s">
        <v>36</v>
      </c>
      <c r="K222">
        <v>1</v>
      </c>
      <c r="L222">
        <v>260</v>
      </c>
      <c r="M222" t="s">
        <v>0</v>
      </c>
    </row>
    <row r="223" spans="1:13" ht="12.75" x14ac:dyDescent="0.2">
      <c r="A223" s="1">
        <f t="shared" si="15"/>
        <v>43929</v>
      </c>
      <c r="B223" t="s">
        <v>1308</v>
      </c>
      <c r="C223" t="s">
        <v>15</v>
      </c>
      <c r="D223" t="s">
        <v>649</v>
      </c>
      <c r="E223" t="s">
        <v>571</v>
      </c>
      <c r="F223" t="s">
        <v>18</v>
      </c>
      <c r="G223" t="s">
        <v>650</v>
      </c>
      <c r="H223" t="s">
        <v>651</v>
      </c>
      <c r="I223" t="s">
        <v>0</v>
      </c>
      <c r="J223" t="s">
        <v>36</v>
      </c>
      <c r="K223">
        <v>1</v>
      </c>
      <c r="L223">
        <v>260</v>
      </c>
      <c r="M223" t="s">
        <v>0</v>
      </c>
    </row>
    <row r="224" spans="1:13" ht="12.75" x14ac:dyDescent="0.2">
      <c r="A224" s="1">
        <f t="shared" si="15"/>
        <v>43929</v>
      </c>
      <c r="B224" t="s">
        <v>1308</v>
      </c>
      <c r="C224" t="s">
        <v>15</v>
      </c>
      <c r="D224" t="s">
        <v>652</v>
      </c>
      <c r="E224" t="s">
        <v>38</v>
      </c>
      <c r="F224" t="s">
        <v>18</v>
      </c>
      <c r="G224" t="s">
        <v>653</v>
      </c>
      <c r="H224" t="s">
        <v>101</v>
      </c>
      <c r="I224" t="s">
        <v>654</v>
      </c>
      <c r="J224" t="s">
        <v>36</v>
      </c>
      <c r="K224">
        <v>1</v>
      </c>
      <c r="L224">
        <v>260</v>
      </c>
      <c r="M224" t="s">
        <v>0</v>
      </c>
    </row>
    <row r="225" spans="1:13" ht="12.75" x14ac:dyDescent="0.2">
      <c r="A225" s="1">
        <f t="shared" si="15"/>
        <v>43929</v>
      </c>
      <c r="B225" t="s">
        <v>1308</v>
      </c>
      <c r="C225" t="s">
        <v>15</v>
      </c>
      <c r="D225" t="s">
        <v>655</v>
      </c>
      <c r="E225" t="s">
        <v>582</v>
      </c>
      <c r="F225" t="s">
        <v>18</v>
      </c>
      <c r="G225" t="s">
        <v>656</v>
      </c>
      <c r="H225" t="s">
        <v>657</v>
      </c>
      <c r="I225" t="s">
        <v>658</v>
      </c>
      <c r="J225" t="s">
        <v>36</v>
      </c>
      <c r="K225">
        <v>1</v>
      </c>
      <c r="L225">
        <v>260</v>
      </c>
      <c r="M225" t="s">
        <v>0</v>
      </c>
    </row>
    <row r="226" spans="1:13" ht="12.75" x14ac:dyDescent="0.2">
      <c r="A226" s="1">
        <f t="shared" si="15"/>
        <v>43929</v>
      </c>
      <c r="B226" t="s">
        <v>1308</v>
      </c>
      <c r="C226" t="s">
        <v>15</v>
      </c>
      <c r="D226" t="s">
        <v>659</v>
      </c>
      <c r="E226" t="s">
        <v>32</v>
      </c>
      <c r="F226" t="s">
        <v>18</v>
      </c>
      <c r="G226" t="s">
        <v>660</v>
      </c>
      <c r="H226" t="s">
        <v>132</v>
      </c>
      <c r="I226" t="s">
        <v>463</v>
      </c>
      <c r="J226" t="s">
        <v>22</v>
      </c>
      <c r="K226">
        <v>1</v>
      </c>
      <c r="L226">
        <v>300</v>
      </c>
      <c r="M226" t="s">
        <v>0</v>
      </c>
    </row>
    <row r="227" spans="1:13" ht="12.75" x14ac:dyDescent="0.2">
      <c r="A227" s="1">
        <f t="shared" si="15"/>
        <v>43929</v>
      </c>
      <c r="B227" t="s">
        <v>1308</v>
      </c>
      <c r="C227" t="s">
        <v>15</v>
      </c>
      <c r="D227" t="s">
        <v>661</v>
      </c>
      <c r="E227" t="s">
        <v>203</v>
      </c>
      <c r="F227" t="s">
        <v>18</v>
      </c>
      <c r="G227" t="s">
        <v>662</v>
      </c>
      <c r="H227" t="s">
        <v>663</v>
      </c>
      <c r="I227" t="s">
        <v>0</v>
      </c>
      <c r="J227" t="s">
        <v>36</v>
      </c>
      <c r="K227">
        <v>1</v>
      </c>
      <c r="L227">
        <v>260</v>
      </c>
      <c r="M227" t="s">
        <v>0</v>
      </c>
    </row>
    <row r="228" spans="1:13" ht="12.75" x14ac:dyDescent="0.2">
      <c r="A228" s="1">
        <f t="shared" si="15"/>
        <v>43929</v>
      </c>
      <c r="B228" t="s">
        <v>1308</v>
      </c>
      <c r="C228" t="s">
        <v>15</v>
      </c>
      <c r="D228" t="s">
        <v>664</v>
      </c>
      <c r="E228" t="s">
        <v>55</v>
      </c>
      <c r="F228" t="s">
        <v>18</v>
      </c>
      <c r="G228" t="s">
        <v>665</v>
      </c>
      <c r="H228" t="s">
        <v>532</v>
      </c>
      <c r="I228" t="s">
        <v>646</v>
      </c>
      <c r="J228" t="s">
        <v>22</v>
      </c>
      <c r="K228">
        <v>1</v>
      </c>
      <c r="L228">
        <v>260</v>
      </c>
      <c r="M228" t="s">
        <v>0</v>
      </c>
    </row>
    <row r="229" spans="1:13" ht="12.75" x14ac:dyDescent="0.2">
      <c r="A229" s="1">
        <f t="shared" si="15"/>
        <v>43929</v>
      </c>
      <c r="B229" t="s">
        <v>1308</v>
      </c>
      <c r="C229" t="s">
        <v>15</v>
      </c>
      <c r="D229" t="s">
        <v>666</v>
      </c>
      <c r="E229" t="s">
        <v>173</v>
      </c>
      <c r="F229" t="s">
        <v>18</v>
      </c>
      <c r="G229" t="s">
        <v>491</v>
      </c>
      <c r="H229" t="s">
        <v>490</v>
      </c>
      <c r="I229" t="s">
        <v>98</v>
      </c>
      <c r="J229" t="s">
        <v>22</v>
      </c>
      <c r="K229">
        <v>1</v>
      </c>
      <c r="L229">
        <v>260</v>
      </c>
      <c r="M229" t="s">
        <v>0</v>
      </c>
    </row>
    <row r="230" spans="1:13" ht="12.75" x14ac:dyDescent="0.2">
      <c r="A230" s="1">
        <f t="shared" si="15"/>
        <v>43929</v>
      </c>
      <c r="B230" t="s">
        <v>1308</v>
      </c>
      <c r="C230" t="s">
        <v>15</v>
      </c>
      <c r="D230" t="s">
        <v>667</v>
      </c>
      <c r="E230" t="s">
        <v>50</v>
      </c>
      <c r="F230" t="s">
        <v>18</v>
      </c>
      <c r="G230" t="s">
        <v>668</v>
      </c>
      <c r="H230" t="s">
        <v>52</v>
      </c>
      <c r="I230" t="s">
        <v>669</v>
      </c>
      <c r="J230" t="s">
        <v>36</v>
      </c>
      <c r="K230">
        <v>1</v>
      </c>
      <c r="L230">
        <v>260</v>
      </c>
      <c r="M230" t="s">
        <v>0</v>
      </c>
    </row>
    <row r="231" spans="1:13" ht="12.75" x14ac:dyDescent="0.2">
      <c r="A231" s="1">
        <f t="shared" si="15"/>
        <v>43929</v>
      </c>
      <c r="B231" t="s">
        <v>1308</v>
      </c>
      <c r="C231" t="s">
        <v>15</v>
      </c>
      <c r="D231" t="s">
        <v>670</v>
      </c>
      <c r="E231" t="s">
        <v>671</v>
      </c>
      <c r="F231" t="s">
        <v>18</v>
      </c>
      <c r="G231" t="s">
        <v>672</v>
      </c>
      <c r="H231" t="s">
        <v>673</v>
      </c>
      <c r="I231" t="s">
        <v>0</v>
      </c>
      <c r="J231" t="s">
        <v>22</v>
      </c>
      <c r="K231">
        <v>1</v>
      </c>
      <c r="L231">
        <v>260</v>
      </c>
      <c r="M231" t="s">
        <v>0</v>
      </c>
    </row>
    <row r="232" spans="1:13" ht="12.75" x14ac:dyDescent="0.2">
      <c r="A232" s="1">
        <f>DATEVALUE("2020-04-09")</f>
        <v>43930</v>
      </c>
      <c r="B232" t="s">
        <v>674</v>
      </c>
      <c r="C232" t="s">
        <v>15</v>
      </c>
      <c r="D232" t="s">
        <v>461</v>
      </c>
      <c r="E232" t="s">
        <v>126</v>
      </c>
      <c r="F232" t="s">
        <v>18</v>
      </c>
      <c r="G232" t="s">
        <v>462</v>
      </c>
      <c r="H232" t="s">
        <v>128</v>
      </c>
      <c r="I232" t="s">
        <v>463</v>
      </c>
      <c r="J232" t="s">
        <v>22</v>
      </c>
      <c r="K232">
        <v>1</v>
      </c>
      <c r="L232">
        <v>260</v>
      </c>
      <c r="M232" t="s">
        <v>0</v>
      </c>
    </row>
    <row r="233" spans="1:13" ht="12.75" x14ac:dyDescent="0.2">
      <c r="A233" s="1">
        <f>DATEVALUE("2020-04-09")</f>
        <v>43930</v>
      </c>
      <c r="B233" t="s">
        <v>674</v>
      </c>
      <c r="C233" t="s">
        <v>15</v>
      </c>
      <c r="D233" t="s">
        <v>31</v>
      </c>
      <c r="E233" t="s">
        <v>32</v>
      </c>
      <c r="F233" t="s">
        <v>18</v>
      </c>
      <c r="G233" t="s">
        <v>33</v>
      </c>
      <c r="H233" t="s">
        <v>34</v>
      </c>
      <c r="I233" t="s">
        <v>35</v>
      </c>
      <c r="J233" t="s">
        <v>22</v>
      </c>
      <c r="K233">
        <v>1</v>
      </c>
      <c r="L233">
        <v>260</v>
      </c>
      <c r="M233" t="s">
        <v>0</v>
      </c>
    </row>
    <row r="234" spans="1:13" ht="12.75" x14ac:dyDescent="0.2">
      <c r="A234" s="1">
        <f>DATEVALUE("2020-04-09")</f>
        <v>43930</v>
      </c>
      <c r="B234" t="s">
        <v>674</v>
      </c>
      <c r="C234" t="s">
        <v>15</v>
      </c>
      <c r="D234" t="s">
        <v>675</v>
      </c>
      <c r="E234" t="s">
        <v>676</v>
      </c>
      <c r="F234" t="s">
        <v>677</v>
      </c>
      <c r="G234" t="s">
        <v>678</v>
      </c>
      <c r="H234" t="s">
        <v>679</v>
      </c>
      <c r="I234" t="s">
        <v>680</v>
      </c>
      <c r="J234" t="s">
        <v>22</v>
      </c>
      <c r="K234">
        <v>1</v>
      </c>
      <c r="L234">
        <v>260</v>
      </c>
      <c r="M234" t="s">
        <v>0</v>
      </c>
    </row>
    <row r="235" spans="1:13" ht="12.75" x14ac:dyDescent="0.2">
      <c r="A235" s="1">
        <f>DATEVALUE("2020-04-09")</f>
        <v>43930</v>
      </c>
      <c r="B235" t="s">
        <v>674</v>
      </c>
      <c r="C235" t="s">
        <v>15</v>
      </c>
      <c r="D235" t="s">
        <v>341</v>
      </c>
      <c r="E235" t="s">
        <v>342</v>
      </c>
      <c r="F235" t="s">
        <v>18</v>
      </c>
      <c r="G235" t="s">
        <v>343</v>
      </c>
      <c r="H235" t="s">
        <v>344</v>
      </c>
      <c r="I235" t="s">
        <v>345</v>
      </c>
      <c r="J235" t="s">
        <v>106</v>
      </c>
      <c r="K235">
        <v>1</v>
      </c>
      <c r="L235">
        <v>350</v>
      </c>
      <c r="M235" t="s">
        <v>0</v>
      </c>
    </row>
    <row r="236" spans="1:13" ht="12.75" x14ac:dyDescent="0.2">
      <c r="A236" s="1">
        <f>DATEVALUE("2020-04-10")</f>
        <v>43931</v>
      </c>
      <c r="B236" t="s">
        <v>1310</v>
      </c>
      <c r="C236" t="s">
        <v>15</v>
      </c>
      <c r="D236" t="s">
        <v>681</v>
      </c>
      <c r="E236" t="s">
        <v>502</v>
      </c>
      <c r="F236" t="s">
        <v>18</v>
      </c>
      <c r="G236" t="s">
        <v>682</v>
      </c>
      <c r="H236" t="s">
        <v>683</v>
      </c>
      <c r="I236" t="s">
        <v>684</v>
      </c>
      <c r="J236" t="s">
        <v>36</v>
      </c>
      <c r="K236">
        <v>1</v>
      </c>
      <c r="L236">
        <v>260</v>
      </c>
      <c r="M236" t="s">
        <v>0</v>
      </c>
    </row>
    <row r="237" spans="1:13" ht="12.75" x14ac:dyDescent="0.2">
      <c r="A237" s="1">
        <f>DATEVALUE("2020-04-10")</f>
        <v>43931</v>
      </c>
      <c r="B237" t="s">
        <v>1310</v>
      </c>
      <c r="C237" t="s">
        <v>15</v>
      </c>
      <c r="D237" t="s">
        <v>685</v>
      </c>
      <c r="E237" t="s">
        <v>582</v>
      </c>
      <c r="F237" t="s">
        <v>18</v>
      </c>
      <c r="G237" t="s">
        <v>686</v>
      </c>
      <c r="H237" t="s">
        <v>687</v>
      </c>
      <c r="I237" t="s">
        <v>1311</v>
      </c>
      <c r="J237" t="s">
        <v>22</v>
      </c>
      <c r="K237">
        <v>1</v>
      </c>
      <c r="L237">
        <v>260</v>
      </c>
      <c r="M237" t="s">
        <v>0</v>
      </c>
    </row>
    <row r="238" spans="1:13" ht="12.75" x14ac:dyDescent="0.2">
      <c r="A238" s="1">
        <f>DATEVALUE("2020-04-10")</f>
        <v>43931</v>
      </c>
      <c r="B238" t="s">
        <v>1310</v>
      </c>
      <c r="C238" t="s">
        <v>15</v>
      </c>
      <c r="D238" t="s">
        <v>688</v>
      </c>
      <c r="E238" t="s">
        <v>689</v>
      </c>
      <c r="F238" t="s">
        <v>690</v>
      </c>
      <c r="G238" t="s">
        <v>691</v>
      </c>
      <c r="H238" t="s">
        <v>692</v>
      </c>
      <c r="I238" t="s">
        <v>693</v>
      </c>
      <c r="J238" t="s">
        <v>106</v>
      </c>
      <c r="K238">
        <v>1</v>
      </c>
      <c r="L238">
        <v>350</v>
      </c>
      <c r="M238" t="s">
        <v>0</v>
      </c>
    </row>
    <row r="239" spans="1:13" ht="12.75" x14ac:dyDescent="0.2">
      <c r="A239" s="1">
        <f>DATEVALUE("2020-04-10")</f>
        <v>43931</v>
      </c>
      <c r="B239" t="s">
        <v>1310</v>
      </c>
      <c r="C239" t="s">
        <v>15</v>
      </c>
      <c r="D239" t="s">
        <v>694</v>
      </c>
      <c r="E239" t="s">
        <v>168</v>
      </c>
      <c r="F239" t="s">
        <v>18</v>
      </c>
      <c r="G239" t="s">
        <v>695</v>
      </c>
      <c r="H239" t="s">
        <v>170</v>
      </c>
      <c r="I239" t="s">
        <v>0</v>
      </c>
      <c r="J239" t="s">
        <v>22</v>
      </c>
      <c r="K239">
        <v>1</v>
      </c>
      <c r="L239">
        <v>260</v>
      </c>
      <c r="M239" t="s">
        <v>0</v>
      </c>
    </row>
    <row r="240" spans="1:13" ht="12.75" x14ac:dyDescent="0.2">
      <c r="A240" s="1">
        <f>DATEVALUE("2020-04-10")</f>
        <v>43931</v>
      </c>
      <c r="B240" t="s">
        <v>1310</v>
      </c>
      <c r="C240" t="s">
        <v>15</v>
      </c>
      <c r="D240" t="s">
        <v>696</v>
      </c>
      <c r="E240" t="s">
        <v>671</v>
      </c>
      <c r="F240" t="s">
        <v>18</v>
      </c>
      <c r="G240" t="s">
        <v>697</v>
      </c>
      <c r="H240" t="s">
        <v>698</v>
      </c>
      <c r="I240" t="s">
        <v>699</v>
      </c>
      <c r="J240" t="s">
        <v>22</v>
      </c>
      <c r="K240">
        <v>1</v>
      </c>
      <c r="L240">
        <v>260</v>
      </c>
      <c r="M240" t="s">
        <v>0</v>
      </c>
    </row>
    <row r="241" spans="1:13" ht="12.75" x14ac:dyDescent="0.2">
      <c r="A241" s="1">
        <f>DATEVALUE("2020-04-13")</f>
        <v>43934</v>
      </c>
      <c r="B241" t="s">
        <v>1312</v>
      </c>
      <c r="C241" t="s">
        <v>15</v>
      </c>
      <c r="D241" t="s">
        <v>461</v>
      </c>
      <c r="E241" t="s">
        <v>126</v>
      </c>
      <c r="F241" t="s">
        <v>18</v>
      </c>
      <c r="G241" t="s">
        <v>462</v>
      </c>
      <c r="H241" t="s">
        <v>128</v>
      </c>
      <c r="I241" t="s">
        <v>463</v>
      </c>
      <c r="J241" t="s">
        <v>36</v>
      </c>
      <c r="K241">
        <v>1</v>
      </c>
      <c r="L241">
        <v>260</v>
      </c>
      <c r="M241" t="s">
        <v>0</v>
      </c>
    </row>
    <row r="242" spans="1:13" ht="12.75" x14ac:dyDescent="0.2">
      <c r="A242" s="1">
        <f>DATEVALUE("2020-04-13")</f>
        <v>43934</v>
      </c>
      <c r="B242" t="s">
        <v>1312</v>
      </c>
      <c r="C242" t="s">
        <v>15</v>
      </c>
      <c r="D242" t="s">
        <v>700</v>
      </c>
      <c r="E242" t="s">
        <v>50</v>
      </c>
      <c r="F242" t="s">
        <v>18</v>
      </c>
      <c r="G242" t="s">
        <v>668</v>
      </c>
      <c r="H242" t="s">
        <v>701</v>
      </c>
      <c r="I242" t="s">
        <v>669</v>
      </c>
      <c r="J242" t="s">
        <v>36</v>
      </c>
      <c r="K242">
        <v>1</v>
      </c>
      <c r="L242">
        <v>260</v>
      </c>
      <c r="M242" t="s">
        <v>0</v>
      </c>
    </row>
    <row r="243" spans="1:13" ht="12.75" x14ac:dyDescent="0.2">
      <c r="A243" s="1">
        <f>DATEVALUE("2020-04-14")</f>
        <v>43935</v>
      </c>
      <c r="B243" t="s">
        <v>1313</v>
      </c>
      <c r="C243" t="s">
        <v>15</v>
      </c>
      <c r="D243" t="s">
        <v>59</v>
      </c>
      <c r="E243" t="s">
        <v>60</v>
      </c>
      <c r="F243" t="s">
        <v>18</v>
      </c>
      <c r="G243" t="s">
        <v>61</v>
      </c>
      <c r="H243" t="s">
        <v>62</v>
      </c>
      <c r="I243" t="s">
        <v>21</v>
      </c>
      <c r="J243" t="s">
        <v>106</v>
      </c>
      <c r="K243">
        <v>1</v>
      </c>
      <c r="L243">
        <v>350</v>
      </c>
      <c r="M243" t="s">
        <v>0</v>
      </c>
    </row>
    <row r="244" spans="1:13" ht="12.75" x14ac:dyDescent="0.2">
      <c r="A244" s="1">
        <f>DATEVALUE("2020-04-14")</f>
        <v>43935</v>
      </c>
      <c r="B244" t="s">
        <v>1313</v>
      </c>
      <c r="C244" t="s">
        <v>15</v>
      </c>
      <c r="D244" t="s">
        <v>702</v>
      </c>
      <c r="E244" t="s">
        <v>300</v>
      </c>
      <c r="F244" t="s">
        <v>18</v>
      </c>
      <c r="G244" t="s">
        <v>703</v>
      </c>
      <c r="H244" t="s">
        <v>302</v>
      </c>
      <c r="I244" t="s">
        <v>0</v>
      </c>
      <c r="J244" t="s">
        <v>36</v>
      </c>
      <c r="K244">
        <v>1</v>
      </c>
      <c r="L244">
        <v>260</v>
      </c>
      <c r="M244" t="s">
        <v>0</v>
      </c>
    </row>
    <row r="245" spans="1:13" ht="12.75" x14ac:dyDescent="0.2">
      <c r="A245" s="1">
        <f>DATEVALUE("2020-04-14")</f>
        <v>43935</v>
      </c>
      <c r="B245" t="s">
        <v>1313</v>
      </c>
      <c r="C245" t="s">
        <v>15</v>
      </c>
      <c r="D245" t="s">
        <v>82</v>
      </c>
      <c r="E245" t="s">
        <v>83</v>
      </c>
      <c r="F245" t="s">
        <v>18</v>
      </c>
      <c r="G245" t="s">
        <v>84</v>
      </c>
      <c r="H245" t="s">
        <v>1314</v>
      </c>
      <c r="I245" t="s">
        <v>0</v>
      </c>
      <c r="J245" t="s">
        <v>36</v>
      </c>
      <c r="K245">
        <v>1</v>
      </c>
      <c r="L245">
        <v>260</v>
      </c>
      <c r="M245" t="s">
        <v>0</v>
      </c>
    </row>
    <row r="246" spans="1:13" ht="12.75" x14ac:dyDescent="0.2">
      <c r="A246" s="1">
        <f>DATEVALUE("2020-04-14")</f>
        <v>43935</v>
      </c>
      <c r="B246" t="s">
        <v>1313</v>
      </c>
      <c r="C246" t="s">
        <v>15</v>
      </c>
      <c r="D246" t="s">
        <v>704</v>
      </c>
      <c r="E246" t="s">
        <v>90</v>
      </c>
      <c r="F246" t="s">
        <v>18</v>
      </c>
      <c r="G246" t="s">
        <v>705</v>
      </c>
      <c r="H246" t="s">
        <v>92</v>
      </c>
      <c r="I246" t="s">
        <v>0</v>
      </c>
      <c r="J246" t="s">
        <v>36</v>
      </c>
      <c r="K246">
        <v>1</v>
      </c>
      <c r="L246">
        <v>260</v>
      </c>
      <c r="M246" t="s">
        <v>0</v>
      </c>
    </row>
    <row r="247" spans="1:13" ht="12.75" x14ac:dyDescent="0.2">
      <c r="A247" s="1">
        <f>DATEVALUE("2020-04-14")</f>
        <v>43935</v>
      </c>
      <c r="B247" t="s">
        <v>1313</v>
      </c>
      <c r="C247" t="s">
        <v>15</v>
      </c>
      <c r="D247" t="s">
        <v>706</v>
      </c>
      <c r="E247" t="s">
        <v>707</v>
      </c>
      <c r="F247" t="s">
        <v>18</v>
      </c>
      <c r="G247" t="s">
        <v>708</v>
      </c>
      <c r="H247" t="s">
        <v>709</v>
      </c>
      <c r="I247" t="s">
        <v>710</v>
      </c>
      <c r="J247" t="s">
        <v>36</v>
      </c>
      <c r="K247">
        <v>1</v>
      </c>
      <c r="L247">
        <v>260</v>
      </c>
      <c r="M247" t="s">
        <v>0</v>
      </c>
    </row>
    <row r="248" spans="1:13" ht="12.75" x14ac:dyDescent="0.2">
      <c r="A248" s="1">
        <f t="shared" ref="A248:A253" si="16">DATEVALUE("2020-04-16")</f>
        <v>43937</v>
      </c>
      <c r="B248" t="s">
        <v>1315</v>
      </c>
      <c r="C248" t="s">
        <v>15</v>
      </c>
      <c r="D248" t="s">
        <v>711</v>
      </c>
      <c r="E248" t="s">
        <v>400</v>
      </c>
      <c r="F248" t="s">
        <v>18</v>
      </c>
      <c r="G248" t="s">
        <v>712</v>
      </c>
      <c r="H248" t="s">
        <v>1316</v>
      </c>
      <c r="I248" t="s">
        <v>1317</v>
      </c>
      <c r="J248" t="s">
        <v>22</v>
      </c>
      <c r="K248">
        <v>1</v>
      </c>
      <c r="L248">
        <v>260</v>
      </c>
      <c r="M248" t="s">
        <v>0</v>
      </c>
    </row>
    <row r="249" spans="1:13" ht="12.75" x14ac:dyDescent="0.2">
      <c r="A249" s="1">
        <f t="shared" si="16"/>
        <v>43937</v>
      </c>
      <c r="B249" t="s">
        <v>1315</v>
      </c>
      <c r="C249" t="s">
        <v>15</v>
      </c>
      <c r="D249" t="s">
        <v>713</v>
      </c>
      <c r="E249" t="s">
        <v>104</v>
      </c>
      <c r="F249" t="s">
        <v>18</v>
      </c>
      <c r="G249" t="s">
        <v>714</v>
      </c>
      <c r="H249" t="s">
        <v>1270</v>
      </c>
      <c r="I249" t="s">
        <v>715</v>
      </c>
      <c r="J249" t="s">
        <v>106</v>
      </c>
      <c r="K249">
        <v>1</v>
      </c>
      <c r="L249">
        <v>350</v>
      </c>
      <c r="M249" t="s">
        <v>0</v>
      </c>
    </row>
    <row r="250" spans="1:13" ht="12.75" x14ac:dyDescent="0.2">
      <c r="A250" s="1">
        <f t="shared" si="16"/>
        <v>43937</v>
      </c>
      <c r="B250" t="s">
        <v>1315</v>
      </c>
      <c r="C250" t="s">
        <v>15</v>
      </c>
      <c r="D250" t="s">
        <v>716</v>
      </c>
      <c r="E250" t="s">
        <v>407</v>
      </c>
      <c r="F250" t="s">
        <v>18</v>
      </c>
      <c r="G250" t="s">
        <v>717</v>
      </c>
      <c r="H250" t="s">
        <v>409</v>
      </c>
      <c r="I250" t="s">
        <v>718</v>
      </c>
      <c r="J250" t="s">
        <v>106</v>
      </c>
      <c r="K250">
        <v>1</v>
      </c>
      <c r="L250">
        <v>350</v>
      </c>
      <c r="M250" t="s">
        <v>0</v>
      </c>
    </row>
    <row r="251" spans="1:13" ht="12.75" x14ac:dyDescent="0.2">
      <c r="A251" s="1">
        <f t="shared" si="16"/>
        <v>43937</v>
      </c>
      <c r="B251" t="s">
        <v>1315</v>
      </c>
      <c r="C251" t="s">
        <v>15</v>
      </c>
      <c r="D251" t="s">
        <v>719</v>
      </c>
      <c r="E251" t="s">
        <v>720</v>
      </c>
      <c r="F251" t="s">
        <v>18</v>
      </c>
      <c r="G251" t="s">
        <v>721</v>
      </c>
      <c r="H251" t="s">
        <v>326</v>
      </c>
      <c r="I251" t="s">
        <v>722</v>
      </c>
      <c r="J251" t="s">
        <v>36</v>
      </c>
      <c r="K251">
        <v>1</v>
      </c>
      <c r="L251">
        <v>260</v>
      </c>
      <c r="M251" t="s">
        <v>0</v>
      </c>
    </row>
    <row r="252" spans="1:13" ht="12.75" x14ac:dyDescent="0.2">
      <c r="A252" s="1">
        <f t="shared" si="16"/>
        <v>43937</v>
      </c>
      <c r="B252" t="s">
        <v>1315</v>
      </c>
      <c r="C252" t="s">
        <v>15</v>
      </c>
      <c r="D252" t="s">
        <v>723</v>
      </c>
      <c r="E252" t="s">
        <v>724</v>
      </c>
      <c r="F252" t="s">
        <v>18</v>
      </c>
      <c r="G252" t="s">
        <v>725</v>
      </c>
      <c r="H252" t="s">
        <v>237</v>
      </c>
      <c r="I252" t="s">
        <v>726</v>
      </c>
      <c r="J252" t="s">
        <v>36</v>
      </c>
      <c r="K252">
        <v>1</v>
      </c>
      <c r="L252">
        <v>260</v>
      </c>
      <c r="M252" t="s">
        <v>0</v>
      </c>
    </row>
    <row r="253" spans="1:13" ht="12.75" x14ac:dyDescent="0.2">
      <c r="A253" s="1">
        <f t="shared" si="16"/>
        <v>43937</v>
      </c>
      <c r="B253" t="s">
        <v>1315</v>
      </c>
      <c r="C253" t="s">
        <v>15</v>
      </c>
      <c r="D253" t="s">
        <v>206</v>
      </c>
      <c r="E253" t="s">
        <v>207</v>
      </c>
      <c r="F253" t="s">
        <v>18</v>
      </c>
      <c r="G253" t="s">
        <v>208</v>
      </c>
      <c r="H253" t="s">
        <v>209</v>
      </c>
      <c r="I253" t="s">
        <v>210</v>
      </c>
      <c r="J253" t="s">
        <v>36</v>
      </c>
      <c r="K253">
        <v>1</v>
      </c>
      <c r="L253">
        <v>260</v>
      </c>
      <c r="M253" t="s">
        <v>0</v>
      </c>
    </row>
    <row r="254" spans="1:13" ht="12.75" x14ac:dyDescent="0.2">
      <c r="A254" s="1">
        <f>DATEVALUE("2020-04-21")</f>
        <v>43942</v>
      </c>
      <c r="B254" t="s">
        <v>1318</v>
      </c>
      <c r="C254" t="s">
        <v>15</v>
      </c>
      <c r="D254" t="s">
        <v>727</v>
      </c>
      <c r="E254" t="s">
        <v>83</v>
      </c>
      <c r="F254" t="s">
        <v>18</v>
      </c>
      <c r="G254" t="s">
        <v>728</v>
      </c>
      <c r="H254" t="s">
        <v>259</v>
      </c>
      <c r="I254" t="s">
        <v>729</v>
      </c>
      <c r="J254" t="s">
        <v>22</v>
      </c>
      <c r="K254">
        <v>1</v>
      </c>
      <c r="L254">
        <v>260</v>
      </c>
      <c r="M254" t="s">
        <v>0</v>
      </c>
    </row>
    <row r="255" spans="1:13" ht="12.75" x14ac:dyDescent="0.2">
      <c r="A255" s="1">
        <f>DATEVALUE("2020-04-21")</f>
        <v>43942</v>
      </c>
      <c r="B255" t="s">
        <v>1318</v>
      </c>
      <c r="C255" t="s">
        <v>15</v>
      </c>
      <c r="D255" t="s">
        <v>82</v>
      </c>
      <c r="E255" t="s">
        <v>83</v>
      </c>
      <c r="F255" t="s">
        <v>18</v>
      </c>
      <c r="G255" t="s">
        <v>84</v>
      </c>
      <c r="H255" t="s">
        <v>1314</v>
      </c>
      <c r="I255" t="s">
        <v>0</v>
      </c>
      <c r="J255" t="s">
        <v>36</v>
      </c>
      <c r="K255">
        <v>1</v>
      </c>
      <c r="L255">
        <v>260</v>
      </c>
      <c r="M255" t="s">
        <v>0</v>
      </c>
    </row>
    <row r="256" spans="1:13" ht="12.75" x14ac:dyDescent="0.2">
      <c r="A256" s="1">
        <f>DATEVALUE("2020-04-21")</f>
        <v>43942</v>
      </c>
      <c r="B256" t="s">
        <v>1318</v>
      </c>
      <c r="C256" t="s">
        <v>15</v>
      </c>
      <c r="D256" t="s">
        <v>730</v>
      </c>
      <c r="E256" t="s">
        <v>126</v>
      </c>
      <c r="F256" t="s">
        <v>18</v>
      </c>
      <c r="G256" t="s">
        <v>731</v>
      </c>
      <c r="H256" t="s">
        <v>128</v>
      </c>
      <c r="I256" t="s">
        <v>732</v>
      </c>
      <c r="J256" t="s">
        <v>36</v>
      </c>
      <c r="K256">
        <v>1</v>
      </c>
      <c r="L256">
        <v>260</v>
      </c>
      <c r="M256" t="s">
        <v>0</v>
      </c>
    </row>
    <row r="257" spans="1:13" ht="12.75" x14ac:dyDescent="0.2">
      <c r="A257" s="1">
        <f>DATEVALUE("2020-04-21")</f>
        <v>43942</v>
      </c>
      <c r="B257" t="s">
        <v>1318</v>
      </c>
      <c r="C257" t="s">
        <v>15</v>
      </c>
      <c r="D257" t="s">
        <v>733</v>
      </c>
      <c r="E257" t="s">
        <v>245</v>
      </c>
      <c r="F257" t="s">
        <v>18</v>
      </c>
      <c r="G257" t="s">
        <v>734</v>
      </c>
      <c r="H257" t="s">
        <v>247</v>
      </c>
      <c r="I257" t="s">
        <v>735</v>
      </c>
      <c r="J257" t="s">
        <v>36</v>
      </c>
      <c r="K257">
        <v>1</v>
      </c>
      <c r="L257">
        <v>260</v>
      </c>
      <c r="M257" t="s">
        <v>0</v>
      </c>
    </row>
    <row r="258" spans="1:13" ht="12.75" x14ac:dyDescent="0.2">
      <c r="A258" s="1">
        <f>DATEVALUE("2020-04-21")</f>
        <v>43942</v>
      </c>
      <c r="B258" t="s">
        <v>1318</v>
      </c>
      <c r="C258" t="s">
        <v>15</v>
      </c>
      <c r="D258" t="s">
        <v>319</v>
      </c>
      <c r="E258" t="s">
        <v>17</v>
      </c>
      <c r="F258" t="s">
        <v>18</v>
      </c>
      <c r="G258" t="s">
        <v>320</v>
      </c>
      <c r="H258" t="s">
        <v>321</v>
      </c>
      <c r="I258" t="s">
        <v>437</v>
      </c>
      <c r="J258" t="s">
        <v>36</v>
      </c>
      <c r="K258">
        <v>1</v>
      </c>
      <c r="L258">
        <v>260</v>
      </c>
      <c r="M258" t="s">
        <v>0</v>
      </c>
    </row>
    <row r="259" spans="1:13" ht="12.75" x14ac:dyDescent="0.2">
      <c r="A259" s="1">
        <f>DATEVALUE("2020-04-22")</f>
        <v>43943</v>
      </c>
      <c r="B259" t="s">
        <v>736</v>
      </c>
      <c r="C259" t="s">
        <v>15</v>
      </c>
      <c r="D259" t="s">
        <v>461</v>
      </c>
      <c r="E259" t="s">
        <v>126</v>
      </c>
      <c r="F259" t="s">
        <v>18</v>
      </c>
      <c r="G259" t="s">
        <v>462</v>
      </c>
      <c r="H259" t="s">
        <v>128</v>
      </c>
      <c r="I259" t="s">
        <v>463</v>
      </c>
      <c r="J259" t="s">
        <v>22</v>
      </c>
      <c r="K259">
        <v>1</v>
      </c>
      <c r="L259">
        <v>260</v>
      </c>
      <c r="M259" t="s">
        <v>0</v>
      </c>
    </row>
    <row r="260" spans="1:13" ht="12.75" x14ac:dyDescent="0.2">
      <c r="A260" s="1">
        <f t="shared" ref="A260:A265" si="17">DATEVALUE("2020-04-23")</f>
        <v>43944</v>
      </c>
      <c r="B260" t="s">
        <v>737</v>
      </c>
      <c r="C260" t="s">
        <v>15</v>
      </c>
      <c r="D260" t="s">
        <v>59</v>
      </c>
      <c r="E260" t="s">
        <v>60</v>
      </c>
      <c r="F260" t="s">
        <v>18</v>
      </c>
      <c r="G260" t="s">
        <v>61</v>
      </c>
      <c r="H260" t="s">
        <v>62</v>
      </c>
      <c r="I260" t="s">
        <v>21</v>
      </c>
      <c r="J260" t="s">
        <v>36</v>
      </c>
      <c r="K260">
        <v>1</v>
      </c>
      <c r="L260">
        <v>260</v>
      </c>
      <c r="M260" t="s">
        <v>13</v>
      </c>
    </row>
    <row r="261" spans="1:13" ht="12.75" x14ac:dyDescent="0.2">
      <c r="A261" s="1">
        <f t="shared" si="17"/>
        <v>43944</v>
      </c>
      <c r="B261" t="s">
        <v>737</v>
      </c>
      <c r="C261" t="s">
        <v>15</v>
      </c>
      <c r="D261" t="s">
        <v>738</v>
      </c>
      <c r="E261" t="s">
        <v>739</v>
      </c>
      <c r="F261" t="s">
        <v>740</v>
      </c>
      <c r="G261" t="s">
        <v>741</v>
      </c>
      <c r="H261" t="s">
        <v>742</v>
      </c>
      <c r="I261" t="s">
        <v>743</v>
      </c>
      <c r="J261" t="s">
        <v>22</v>
      </c>
      <c r="K261">
        <v>1</v>
      </c>
      <c r="L261">
        <v>300</v>
      </c>
      <c r="M261" t="s">
        <v>0</v>
      </c>
    </row>
    <row r="262" spans="1:13" ht="12.75" x14ac:dyDescent="0.2">
      <c r="A262" s="1">
        <f t="shared" si="17"/>
        <v>43944</v>
      </c>
      <c r="B262" t="s">
        <v>737</v>
      </c>
      <c r="C262" t="s">
        <v>15</v>
      </c>
      <c r="D262" t="s">
        <v>239</v>
      </c>
      <c r="E262" t="s">
        <v>74</v>
      </c>
      <c r="F262" t="s">
        <v>18</v>
      </c>
      <c r="G262" t="s">
        <v>240</v>
      </c>
      <c r="H262" t="s">
        <v>241</v>
      </c>
      <c r="I262" t="s">
        <v>242</v>
      </c>
      <c r="J262" t="s">
        <v>36</v>
      </c>
      <c r="K262">
        <v>1</v>
      </c>
      <c r="L262">
        <v>260</v>
      </c>
      <c r="M262" t="s">
        <v>0</v>
      </c>
    </row>
    <row r="263" spans="1:13" ht="12.75" x14ac:dyDescent="0.2">
      <c r="A263" s="1">
        <f t="shared" si="17"/>
        <v>43944</v>
      </c>
      <c r="B263" t="s">
        <v>737</v>
      </c>
      <c r="C263" t="s">
        <v>15</v>
      </c>
      <c r="D263" t="s">
        <v>211</v>
      </c>
      <c r="E263" t="s">
        <v>212</v>
      </c>
      <c r="F263" t="s">
        <v>18</v>
      </c>
      <c r="G263" t="s">
        <v>213</v>
      </c>
      <c r="H263" t="s">
        <v>26</v>
      </c>
      <c r="I263" t="s">
        <v>214</v>
      </c>
      <c r="J263" t="s">
        <v>36</v>
      </c>
      <c r="K263">
        <v>1</v>
      </c>
      <c r="L263">
        <v>300</v>
      </c>
      <c r="M263" t="s">
        <v>0</v>
      </c>
    </row>
    <row r="264" spans="1:13" ht="12.75" x14ac:dyDescent="0.2">
      <c r="A264" s="1">
        <f t="shared" si="17"/>
        <v>43944</v>
      </c>
      <c r="B264" t="s">
        <v>737</v>
      </c>
      <c r="C264" t="s">
        <v>15</v>
      </c>
      <c r="D264" t="s">
        <v>744</v>
      </c>
      <c r="E264" t="s">
        <v>126</v>
      </c>
      <c r="F264" t="s">
        <v>18</v>
      </c>
      <c r="G264" t="s">
        <v>745</v>
      </c>
      <c r="H264" t="s">
        <v>128</v>
      </c>
      <c r="I264" t="s">
        <v>746</v>
      </c>
      <c r="J264" t="s">
        <v>36</v>
      </c>
      <c r="K264">
        <v>1</v>
      </c>
      <c r="L264">
        <v>260</v>
      </c>
      <c r="M264" t="s">
        <v>0</v>
      </c>
    </row>
    <row r="265" spans="1:13" ht="12.75" x14ac:dyDescent="0.2">
      <c r="A265" s="1">
        <f t="shared" si="17"/>
        <v>43944</v>
      </c>
      <c r="B265" t="s">
        <v>737</v>
      </c>
      <c r="C265" t="s">
        <v>15</v>
      </c>
      <c r="D265" t="s">
        <v>172</v>
      </c>
      <c r="E265" t="s">
        <v>173</v>
      </c>
      <c r="F265" t="s">
        <v>18</v>
      </c>
      <c r="G265" t="s">
        <v>174</v>
      </c>
      <c r="H265" t="s">
        <v>175</v>
      </c>
      <c r="I265" t="s">
        <v>176</v>
      </c>
      <c r="J265" t="s">
        <v>36</v>
      </c>
      <c r="K265">
        <v>1</v>
      </c>
      <c r="L265">
        <v>260</v>
      </c>
      <c r="M265" t="s">
        <v>0</v>
      </c>
    </row>
    <row r="266" spans="1:13" ht="12.75" x14ac:dyDescent="0.2">
      <c r="A266" s="1">
        <f>DATEVALUE("2020-04-24")</f>
        <v>43945</v>
      </c>
      <c r="B266" t="s">
        <v>747</v>
      </c>
      <c r="C266" t="s">
        <v>15</v>
      </c>
      <c r="D266" t="s">
        <v>59</v>
      </c>
      <c r="E266" t="s">
        <v>60</v>
      </c>
      <c r="F266" t="s">
        <v>18</v>
      </c>
      <c r="G266" t="s">
        <v>61</v>
      </c>
      <c r="H266" t="s">
        <v>62</v>
      </c>
      <c r="I266" t="s">
        <v>21</v>
      </c>
      <c r="J266" t="s">
        <v>36</v>
      </c>
      <c r="K266">
        <v>1</v>
      </c>
      <c r="L266">
        <v>260</v>
      </c>
      <c r="M266" t="s">
        <v>13</v>
      </c>
    </row>
    <row r="267" spans="1:13" ht="12.75" x14ac:dyDescent="0.2">
      <c r="A267" s="1">
        <f>DATEVALUE("2020-04-24")</f>
        <v>43945</v>
      </c>
      <c r="B267" t="s">
        <v>747</v>
      </c>
      <c r="C267" t="s">
        <v>15</v>
      </c>
      <c r="D267" t="s">
        <v>748</v>
      </c>
      <c r="E267" t="s">
        <v>749</v>
      </c>
      <c r="F267" t="s">
        <v>18</v>
      </c>
      <c r="G267" t="s">
        <v>750</v>
      </c>
      <c r="H267" t="s">
        <v>751</v>
      </c>
      <c r="I267" t="s">
        <v>505</v>
      </c>
      <c r="J267" t="s">
        <v>36</v>
      </c>
      <c r="K267">
        <v>1</v>
      </c>
      <c r="L267">
        <v>300</v>
      </c>
      <c r="M267" t="s">
        <v>0</v>
      </c>
    </row>
    <row r="268" spans="1:13" ht="12.75" x14ac:dyDescent="0.2">
      <c r="A268" s="1">
        <f>DATEVALUE("2020-04-29")</f>
        <v>43950</v>
      </c>
      <c r="B268" t="s">
        <v>1319</v>
      </c>
      <c r="C268" t="s">
        <v>15</v>
      </c>
      <c r="D268" t="s">
        <v>752</v>
      </c>
      <c r="E268" t="s">
        <v>671</v>
      </c>
      <c r="F268" t="s">
        <v>18</v>
      </c>
      <c r="G268" t="s">
        <v>753</v>
      </c>
      <c r="H268" t="s">
        <v>673</v>
      </c>
      <c r="I268" t="s">
        <v>669</v>
      </c>
      <c r="J268" t="s">
        <v>106</v>
      </c>
      <c r="K268">
        <v>1</v>
      </c>
      <c r="L268">
        <v>350</v>
      </c>
      <c r="M268" t="s">
        <v>0</v>
      </c>
    </row>
    <row r="269" spans="1:13" ht="12.75" x14ac:dyDescent="0.2">
      <c r="A269" s="1">
        <f t="shared" ref="A269:A274" si="18">DATEVALUE("2020-04-30")</f>
        <v>43951</v>
      </c>
      <c r="B269" t="s">
        <v>1320</v>
      </c>
      <c r="C269" t="s">
        <v>15</v>
      </c>
      <c r="D269" t="s">
        <v>59</v>
      </c>
      <c r="E269" t="s">
        <v>60</v>
      </c>
      <c r="F269" t="s">
        <v>18</v>
      </c>
      <c r="G269" t="s">
        <v>61</v>
      </c>
      <c r="H269" t="s">
        <v>62</v>
      </c>
      <c r="I269" t="s">
        <v>21</v>
      </c>
      <c r="J269" t="s">
        <v>36</v>
      </c>
      <c r="K269">
        <v>1</v>
      </c>
      <c r="L269">
        <v>260</v>
      </c>
      <c r="M269" t="s">
        <v>13</v>
      </c>
    </row>
    <row r="270" spans="1:13" ht="12.75" x14ac:dyDescent="0.2">
      <c r="A270" s="1">
        <f t="shared" si="18"/>
        <v>43951</v>
      </c>
      <c r="B270" t="s">
        <v>1320</v>
      </c>
      <c r="C270" t="s">
        <v>15</v>
      </c>
      <c r="D270" t="s">
        <v>702</v>
      </c>
      <c r="E270" t="s">
        <v>300</v>
      </c>
      <c r="F270" t="s">
        <v>18</v>
      </c>
      <c r="G270" t="s">
        <v>703</v>
      </c>
      <c r="H270" t="s">
        <v>302</v>
      </c>
      <c r="I270" t="s">
        <v>0</v>
      </c>
      <c r="J270" t="s">
        <v>36</v>
      </c>
      <c r="K270">
        <v>1</v>
      </c>
      <c r="L270">
        <v>260</v>
      </c>
      <c r="M270" t="s">
        <v>0</v>
      </c>
    </row>
    <row r="271" spans="1:13" ht="12.75" x14ac:dyDescent="0.2">
      <c r="A271" s="1">
        <f t="shared" si="18"/>
        <v>43951</v>
      </c>
      <c r="B271" t="s">
        <v>1320</v>
      </c>
      <c r="C271" t="s">
        <v>15</v>
      </c>
      <c r="D271" t="s">
        <v>82</v>
      </c>
      <c r="E271" t="s">
        <v>83</v>
      </c>
      <c r="F271" t="s">
        <v>18</v>
      </c>
      <c r="G271" t="s">
        <v>84</v>
      </c>
      <c r="H271" t="s">
        <v>1321</v>
      </c>
      <c r="I271" t="s">
        <v>0</v>
      </c>
      <c r="J271" t="s">
        <v>36</v>
      </c>
      <c r="K271">
        <v>1</v>
      </c>
      <c r="L271">
        <v>260</v>
      </c>
      <c r="M271" t="s">
        <v>0</v>
      </c>
    </row>
    <row r="272" spans="1:13" ht="12.75" x14ac:dyDescent="0.2">
      <c r="A272" s="1">
        <f t="shared" si="18"/>
        <v>43951</v>
      </c>
      <c r="B272" t="s">
        <v>1320</v>
      </c>
      <c r="C272" t="s">
        <v>15</v>
      </c>
      <c r="D272" t="s">
        <v>377</v>
      </c>
      <c r="E272" t="s">
        <v>90</v>
      </c>
      <c r="F272" t="s">
        <v>18</v>
      </c>
      <c r="G272" t="s">
        <v>378</v>
      </c>
      <c r="H272" t="s">
        <v>92</v>
      </c>
      <c r="I272" t="s">
        <v>345</v>
      </c>
      <c r="J272" t="s">
        <v>36</v>
      </c>
      <c r="K272">
        <v>1</v>
      </c>
      <c r="L272">
        <v>260</v>
      </c>
      <c r="M272" t="s">
        <v>0</v>
      </c>
    </row>
    <row r="273" spans="1:13" ht="12.75" x14ac:dyDescent="0.2">
      <c r="A273" s="1">
        <f t="shared" si="18"/>
        <v>43951</v>
      </c>
      <c r="B273" t="s">
        <v>1320</v>
      </c>
      <c r="C273" t="s">
        <v>15</v>
      </c>
      <c r="D273" t="s">
        <v>438</v>
      </c>
      <c r="E273" t="s">
        <v>146</v>
      </c>
      <c r="F273" t="s">
        <v>18</v>
      </c>
      <c r="G273" t="s">
        <v>439</v>
      </c>
      <c r="H273" t="s">
        <v>148</v>
      </c>
      <c r="I273" t="s">
        <v>440</v>
      </c>
      <c r="J273" t="s">
        <v>22</v>
      </c>
      <c r="K273">
        <v>1</v>
      </c>
      <c r="L273">
        <v>300</v>
      </c>
      <c r="M273" t="s">
        <v>0</v>
      </c>
    </row>
    <row r="274" spans="1:13" ht="12.75" x14ac:dyDescent="0.2">
      <c r="A274" s="1">
        <f t="shared" si="18"/>
        <v>43951</v>
      </c>
      <c r="B274" t="s">
        <v>1320</v>
      </c>
      <c r="C274" t="s">
        <v>15</v>
      </c>
      <c r="D274" t="s">
        <v>609</v>
      </c>
      <c r="E274" t="s">
        <v>610</v>
      </c>
      <c r="F274" t="s">
        <v>18</v>
      </c>
      <c r="G274" t="s">
        <v>754</v>
      </c>
      <c r="H274" t="s">
        <v>612</v>
      </c>
      <c r="I274" t="s">
        <v>755</v>
      </c>
      <c r="J274" t="s">
        <v>36</v>
      </c>
      <c r="K274">
        <v>1</v>
      </c>
      <c r="L274">
        <v>300</v>
      </c>
      <c r="M274" t="s">
        <v>0</v>
      </c>
    </row>
    <row r="275" spans="1:13" ht="12.75" x14ac:dyDescent="0.2">
      <c r="A275" s="1">
        <f>DATEVALUE("2020-05-01")</f>
        <v>43952</v>
      </c>
      <c r="B275" t="s">
        <v>1322</v>
      </c>
      <c r="C275" t="s">
        <v>15</v>
      </c>
      <c r="D275" t="s">
        <v>756</v>
      </c>
      <c r="E275" t="s">
        <v>540</v>
      </c>
      <c r="F275" t="s">
        <v>18</v>
      </c>
      <c r="G275" t="s">
        <v>757</v>
      </c>
      <c r="H275" t="s">
        <v>294</v>
      </c>
      <c r="I275" t="s">
        <v>758</v>
      </c>
      <c r="J275" t="s">
        <v>36</v>
      </c>
      <c r="K275">
        <v>1</v>
      </c>
      <c r="L275">
        <v>300</v>
      </c>
      <c r="M275" t="s">
        <v>0</v>
      </c>
    </row>
    <row r="276" spans="1:13" ht="12.75" x14ac:dyDescent="0.2">
      <c r="A276" s="1">
        <f>DATEVALUE("2020-05-01")</f>
        <v>43952</v>
      </c>
      <c r="B276" t="s">
        <v>1322</v>
      </c>
      <c r="C276" t="s">
        <v>15</v>
      </c>
      <c r="D276" t="s">
        <v>145</v>
      </c>
      <c r="E276" t="s">
        <v>146</v>
      </c>
      <c r="F276" t="s">
        <v>18</v>
      </c>
      <c r="G276" t="s">
        <v>147</v>
      </c>
      <c r="H276" t="s">
        <v>148</v>
      </c>
      <c r="I276" t="s">
        <v>149</v>
      </c>
      <c r="J276" t="s">
        <v>22</v>
      </c>
      <c r="K276">
        <v>1</v>
      </c>
      <c r="L276">
        <v>260</v>
      </c>
      <c r="M276" t="s">
        <v>0</v>
      </c>
    </row>
    <row r="277" spans="1:13" ht="12.75" x14ac:dyDescent="0.2">
      <c r="A277" s="1">
        <f>DATEVALUE("2020-05-01")</f>
        <v>43952</v>
      </c>
      <c r="B277" t="s">
        <v>1322</v>
      </c>
      <c r="C277" t="s">
        <v>15</v>
      </c>
      <c r="D277" t="s">
        <v>759</v>
      </c>
      <c r="E277" t="s">
        <v>17</v>
      </c>
      <c r="F277" t="s">
        <v>18</v>
      </c>
      <c r="G277" t="s">
        <v>760</v>
      </c>
      <c r="H277" t="s">
        <v>223</v>
      </c>
      <c r="I277" t="s">
        <v>0</v>
      </c>
      <c r="J277" t="s">
        <v>22</v>
      </c>
      <c r="K277">
        <v>1</v>
      </c>
      <c r="L277">
        <v>260</v>
      </c>
      <c r="M277" t="s">
        <v>0</v>
      </c>
    </row>
    <row r="278" spans="1:13" ht="12.75" x14ac:dyDescent="0.2">
      <c r="A278" s="1">
        <f>DATEVALUE("2020-05-01")</f>
        <v>43952</v>
      </c>
      <c r="B278" t="s">
        <v>1322</v>
      </c>
      <c r="C278" t="s">
        <v>15</v>
      </c>
      <c r="D278" t="s">
        <v>107</v>
      </c>
      <c r="E278" t="s">
        <v>108</v>
      </c>
      <c r="F278" t="s">
        <v>18</v>
      </c>
      <c r="G278" t="s">
        <v>109</v>
      </c>
      <c r="H278" t="s">
        <v>110</v>
      </c>
      <c r="I278" t="s">
        <v>761</v>
      </c>
      <c r="J278" t="s">
        <v>22</v>
      </c>
      <c r="K278">
        <v>1</v>
      </c>
      <c r="L278">
        <v>260</v>
      </c>
      <c r="M278" t="s">
        <v>0</v>
      </c>
    </row>
    <row r="279" spans="1:13" ht="12.75" x14ac:dyDescent="0.2">
      <c r="A279" s="1">
        <f>DATEVALUE("2020-05-05")</f>
        <v>43956</v>
      </c>
      <c r="B279" t="s">
        <v>1323</v>
      </c>
      <c r="C279" t="s">
        <v>15</v>
      </c>
      <c r="D279" t="s">
        <v>359</v>
      </c>
      <c r="E279" t="s">
        <v>360</v>
      </c>
      <c r="F279" t="s">
        <v>18</v>
      </c>
      <c r="G279" t="s">
        <v>361</v>
      </c>
      <c r="H279" t="s">
        <v>362</v>
      </c>
      <c r="I279" t="s">
        <v>363</v>
      </c>
      <c r="J279" t="s">
        <v>36</v>
      </c>
      <c r="K279">
        <v>1</v>
      </c>
      <c r="L279">
        <v>260</v>
      </c>
      <c r="M279" t="s">
        <v>0</v>
      </c>
    </row>
    <row r="280" spans="1:13" ht="12.75" x14ac:dyDescent="0.2">
      <c r="A280" s="1">
        <f>DATEVALUE("2020-05-05")</f>
        <v>43956</v>
      </c>
      <c r="B280" t="s">
        <v>1323</v>
      </c>
      <c r="C280" t="s">
        <v>15</v>
      </c>
      <c r="D280" t="s">
        <v>762</v>
      </c>
      <c r="E280" t="s">
        <v>763</v>
      </c>
      <c r="F280" t="s">
        <v>18</v>
      </c>
      <c r="G280" t="s">
        <v>764</v>
      </c>
      <c r="H280" t="s">
        <v>765</v>
      </c>
      <c r="I280" t="s">
        <v>0</v>
      </c>
      <c r="J280" t="s">
        <v>36</v>
      </c>
      <c r="K280">
        <v>1</v>
      </c>
      <c r="L280">
        <v>300</v>
      </c>
      <c r="M280" t="s">
        <v>0</v>
      </c>
    </row>
    <row r="281" spans="1:13" ht="12.75" x14ac:dyDescent="0.2">
      <c r="A281" s="1">
        <f t="shared" ref="A281:A287" si="19">DATEVALUE("2020-05-07")</f>
        <v>43958</v>
      </c>
      <c r="B281" t="s">
        <v>1324</v>
      </c>
      <c r="C281" t="s">
        <v>15</v>
      </c>
      <c r="D281" t="s">
        <v>766</v>
      </c>
      <c r="E281" t="s">
        <v>354</v>
      </c>
      <c r="F281" t="s">
        <v>18</v>
      </c>
      <c r="G281" t="s">
        <v>767</v>
      </c>
      <c r="H281" t="s">
        <v>768</v>
      </c>
      <c r="I281" t="s">
        <v>769</v>
      </c>
      <c r="J281" t="s">
        <v>36</v>
      </c>
      <c r="K281">
        <v>1</v>
      </c>
      <c r="L281">
        <v>260</v>
      </c>
      <c r="M281" t="s">
        <v>0</v>
      </c>
    </row>
    <row r="282" spans="1:13" ht="12.75" x14ac:dyDescent="0.2">
      <c r="A282" s="1">
        <f t="shared" si="19"/>
        <v>43958</v>
      </c>
      <c r="B282" t="s">
        <v>1324</v>
      </c>
      <c r="C282" t="s">
        <v>15</v>
      </c>
      <c r="D282" t="s">
        <v>82</v>
      </c>
      <c r="E282" t="s">
        <v>83</v>
      </c>
      <c r="F282" t="s">
        <v>18</v>
      </c>
      <c r="G282" t="s">
        <v>84</v>
      </c>
      <c r="H282" t="s">
        <v>1325</v>
      </c>
      <c r="I282" t="s">
        <v>0</v>
      </c>
      <c r="J282" t="s">
        <v>36</v>
      </c>
      <c r="K282">
        <v>1</v>
      </c>
      <c r="L282">
        <v>260</v>
      </c>
      <c r="M282" t="s">
        <v>0</v>
      </c>
    </row>
    <row r="283" spans="1:13" ht="12.75" x14ac:dyDescent="0.2">
      <c r="A283" s="1">
        <f t="shared" si="19"/>
        <v>43958</v>
      </c>
      <c r="B283" t="s">
        <v>1324</v>
      </c>
      <c r="C283" t="s">
        <v>15</v>
      </c>
      <c r="D283" t="s">
        <v>770</v>
      </c>
      <c r="E283" t="s">
        <v>771</v>
      </c>
      <c r="F283" t="s">
        <v>553</v>
      </c>
      <c r="G283" t="s">
        <v>772</v>
      </c>
      <c r="H283" t="s">
        <v>751</v>
      </c>
      <c r="I283" t="s">
        <v>773</v>
      </c>
      <c r="J283" t="s">
        <v>22</v>
      </c>
      <c r="K283">
        <v>1</v>
      </c>
      <c r="L283">
        <v>260</v>
      </c>
      <c r="M283" t="s">
        <v>0</v>
      </c>
    </row>
    <row r="284" spans="1:13" ht="12.75" x14ac:dyDescent="0.2">
      <c r="A284" s="1">
        <f t="shared" si="19"/>
        <v>43958</v>
      </c>
      <c r="B284" t="s">
        <v>1324</v>
      </c>
      <c r="C284" t="s">
        <v>15</v>
      </c>
      <c r="D284" t="s">
        <v>774</v>
      </c>
      <c r="E284" t="s">
        <v>310</v>
      </c>
      <c r="F284" t="s">
        <v>18</v>
      </c>
      <c r="G284" t="s">
        <v>775</v>
      </c>
      <c r="H284" t="s">
        <v>776</v>
      </c>
      <c r="I284" t="s">
        <v>777</v>
      </c>
      <c r="J284" t="s">
        <v>36</v>
      </c>
      <c r="K284">
        <v>1</v>
      </c>
      <c r="L284">
        <v>300</v>
      </c>
      <c r="M284" t="s">
        <v>0</v>
      </c>
    </row>
    <row r="285" spans="1:13" ht="12.75" x14ac:dyDescent="0.2">
      <c r="A285" s="1">
        <f t="shared" si="19"/>
        <v>43958</v>
      </c>
      <c r="B285" t="s">
        <v>1324</v>
      </c>
      <c r="C285" t="s">
        <v>15</v>
      </c>
      <c r="D285" t="s">
        <v>778</v>
      </c>
      <c r="E285" t="s">
        <v>779</v>
      </c>
      <c r="F285" t="s">
        <v>18</v>
      </c>
      <c r="G285" t="s">
        <v>780</v>
      </c>
      <c r="H285" t="s">
        <v>1326</v>
      </c>
      <c r="I285" t="s">
        <v>0</v>
      </c>
      <c r="J285" t="s">
        <v>22</v>
      </c>
      <c r="K285">
        <v>1</v>
      </c>
      <c r="L285">
        <v>260</v>
      </c>
      <c r="M285" t="s">
        <v>0</v>
      </c>
    </row>
    <row r="286" spans="1:13" ht="12.75" x14ac:dyDescent="0.2">
      <c r="A286" s="1">
        <f t="shared" si="19"/>
        <v>43958</v>
      </c>
      <c r="B286" t="s">
        <v>1324</v>
      </c>
      <c r="C286" t="s">
        <v>15</v>
      </c>
      <c r="D286" t="s">
        <v>107</v>
      </c>
      <c r="E286" t="s">
        <v>108</v>
      </c>
      <c r="F286" t="s">
        <v>18</v>
      </c>
      <c r="G286" t="s">
        <v>109</v>
      </c>
      <c r="H286" t="s">
        <v>110</v>
      </c>
      <c r="I286" t="s">
        <v>761</v>
      </c>
      <c r="J286" t="s">
        <v>36</v>
      </c>
      <c r="K286">
        <v>1</v>
      </c>
      <c r="L286">
        <v>260</v>
      </c>
      <c r="M286" t="s">
        <v>0</v>
      </c>
    </row>
    <row r="287" spans="1:13" ht="12.75" x14ac:dyDescent="0.2">
      <c r="A287" s="1">
        <f t="shared" si="19"/>
        <v>43958</v>
      </c>
      <c r="B287" t="s">
        <v>1324</v>
      </c>
      <c r="C287" t="s">
        <v>15</v>
      </c>
      <c r="D287" t="s">
        <v>206</v>
      </c>
      <c r="E287" t="s">
        <v>207</v>
      </c>
      <c r="F287" t="s">
        <v>18</v>
      </c>
      <c r="G287" t="s">
        <v>208</v>
      </c>
      <c r="H287" t="s">
        <v>209</v>
      </c>
      <c r="I287" t="s">
        <v>210</v>
      </c>
      <c r="J287" t="s">
        <v>22</v>
      </c>
      <c r="K287">
        <v>1</v>
      </c>
      <c r="L287">
        <v>260</v>
      </c>
      <c r="M287" t="s">
        <v>0</v>
      </c>
    </row>
    <row r="288" spans="1:13" ht="12.75" x14ac:dyDescent="0.2">
      <c r="A288" s="1">
        <f>DATEVALUE("2020-05-11")</f>
        <v>43962</v>
      </c>
      <c r="B288" t="s">
        <v>781</v>
      </c>
      <c r="C288" t="s">
        <v>15</v>
      </c>
      <c r="D288" t="s">
        <v>59</v>
      </c>
      <c r="E288" t="s">
        <v>60</v>
      </c>
      <c r="F288" t="s">
        <v>18</v>
      </c>
      <c r="G288" t="s">
        <v>61</v>
      </c>
      <c r="H288" t="s">
        <v>62</v>
      </c>
      <c r="I288" t="s">
        <v>21</v>
      </c>
      <c r="J288" t="s">
        <v>36</v>
      </c>
      <c r="K288">
        <v>1</v>
      </c>
      <c r="L288">
        <v>260</v>
      </c>
      <c r="M288" t="s">
        <v>0</v>
      </c>
    </row>
    <row r="289" spans="1:13" ht="12.75" x14ac:dyDescent="0.2">
      <c r="A289" s="1">
        <f>DATEVALUE("2020-05-11")</f>
        <v>43962</v>
      </c>
      <c r="B289" t="s">
        <v>781</v>
      </c>
      <c r="C289" t="s">
        <v>15</v>
      </c>
      <c r="D289" t="s">
        <v>461</v>
      </c>
      <c r="E289" t="s">
        <v>126</v>
      </c>
      <c r="F289" t="s">
        <v>18</v>
      </c>
      <c r="G289" t="s">
        <v>462</v>
      </c>
      <c r="H289" t="s">
        <v>128</v>
      </c>
      <c r="I289" t="s">
        <v>782</v>
      </c>
      <c r="J289" t="s">
        <v>22</v>
      </c>
      <c r="K289">
        <v>1</v>
      </c>
      <c r="L289">
        <v>260</v>
      </c>
      <c r="M289" t="s">
        <v>0</v>
      </c>
    </row>
    <row r="290" spans="1:13" ht="12.75" x14ac:dyDescent="0.2">
      <c r="A290" s="1">
        <f>DATEVALUE("2020-05-11")</f>
        <v>43962</v>
      </c>
      <c r="B290" t="s">
        <v>781</v>
      </c>
      <c r="C290" t="s">
        <v>15</v>
      </c>
      <c r="D290" t="s">
        <v>145</v>
      </c>
      <c r="E290" t="s">
        <v>146</v>
      </c>
      <c r="F290" t="s">
        <v>18</v>
      </c>
      <c r="G290" t="s">
        <v>147</v>
      </c>
      <c r="H290" t="s">
        <v>148</v>
      </c>
      <c r="I290" t="s">
        <v>149</v>
      </c>
      <c r="J290" t="s">
        <v>36</v>
      </c>
      <c r="K290">
        <v>1</v>
      </c>
      <c r="L290">
        <v>260</v>
      </c>
      <c r="M290" t="s">
        <v>0</v>
      </c>
    </row>
    <row r="291" spans="1:13" ht="12.75" x14ac:dyDescent="0.2">
      <c r="A291" s="1">
        <f>DATEVALUE("2020-05-12")</f>
        <v>43963</v>
      </c>
      <c r="B291" t="s">
        <v>783</v>
      </c>
      <c r="C291" t="s">
        <v>15</v>
      </c>
      <c r="D291" t="s">
        <v>31</v>
      </c>
      <c r="E291" t="s">
        <v>32</v>
      </c>
      <c r="F291" t="s">
        <v>18</v>
      </c>
      <c r="G291" t="s">
        <v>33</v>
      </c>
      <c r="H291" t="s">
        <v>34</v>
      </c>
      <c r="I291" t="s">
        <v>35</v>
      </c>
      <c r="J291" t="s">
        <v>36</v>
      </c>
      <c r="K291">
        <v>1</v>
      </c>
      <c r="L291">
        <v>260</v>
      </c>
      <c r="M291" t="s">
        <v>0</v>
      </c>
    </row>
    <row r="292" spans="1:13" ht="12.75" x14ac:dyDescent="0.2">
      <c r="A292" s="1">
        <f>DATEVALUE("2020-05-12")</f>
        <v>43963</v>
      </c>
      <c r="B292" t="s">
        <v>783</v>
      </c>
      <c r="C292" t="s">
        <v>15</v>
      </c>
      <c r="D292" t="s">
        <v>172</v>
      </c>
      <c r="E292" t="s">
        <v>173</v>
      </c>
      <c r="F292" t="s">
        <v>18</v>
      </c>
      <c r="G292" t="s">
        <v>174</v>
      </c>
      <c r="H292" t="s">
        <v>175</v>
      </c>
      <c r="I292" t="s">
        <v>0</v>
      </c>
      <c r="J292" t="s">
        <v>36</v>
      </c>
      <c r="K292">
        <v>1</v>
      </c>
      <c r="L292">
        <v>260</v>
      </c>
      <c r="M292" t="s">
        <v>0</v>
      </c>
    </row>
    <row r="293" spans="1:13" ht="12.75" x14ac:dyDescent="0.2">
      <c r="A293" s="1">
        <f>DATEVALUE("2020-05-18")</f>
        <v>43969</v>
      </c>
      <c r="B293" t="s">
        <v>784</v>
      </c>
      <c r="C293" t="s">
        <v>15</v>
      </c>
      <c r="D293" t="s">
        <v>341</v>
      </c>
      <c r="E293" t="s">
        <v>342</v>
      </c>
      <c r="F293" t="s">
        <v>18</v>
      </c>
      <c r="G293" t="s">
        <v>343</v>
      </c>
      <c r="H293" t="s">
        <v>344</v>
      </c>
      <c r="I293" t="s">
        <v>345</v>
      </c>
      <c r="J293" t="s">
        <v>36</v>
      </c>
      <c r="K293">
        <v>1</v>
      </c>
      <c r="L293">
        <v>260</v>
      </c>
      <c r="M293" t="s">
        <v>0</v>
      </c>
    </row>
    <row r="294" spans="1:13" ht="12.75" x14ac:dyDescent="0.2">
      <c r="A294" s="1">
        <f>DATEVALUE("2020-05-20")</f>
        <v>43971</v>
      </c>
      <c r="B294" t="s">
        <v>1327</v>
      </c>
      <c r="C294" t="s">
        <v>15</v>
      </c>
      <c r="D294" t="s">
        <v>357</v>
      </c>
      <c r="E294" t="s">
        <v>203</v>
      </c>
      <c r="F294" t="s">
        <v>18</v>
      </c>
      <c r="G294" t="s">
        <v>184</v>
      </c>
      <c r="H294" t="s">
        <v>185</v>
      </c>
      <c r="I294" t="s">
        <v>785</v>
      </c>
      <c r="J294" t="s">
        <v>22</v>
      </c>
      <c r="K294">
        <v>1</v>
      </c>
      <c r="L294">
        <v>260</v>
      </c>
      <c r="M294" t="s">
        <v>0</v>
      </c>
    </row>
    <row r="295" spans="1:13" ht="12.75" x14ac:dyDescent="0.2">
      <c r="A295" s="1">
        <f>DATEVALUE("2020-05-20")</f>
        <v>43971</v>
      </c>
      <c r="B295" t="s">
        <v>1327</v>
      </c>
      <c r="C295" t="s">
        <v>15</v>
      </c>
      <c r="D295" t="s">
        <v>314</v>
      </c>
      <c r="E295" t="s">
        <v>315</v>
      </c>
      <c r="F295" t="s">
        <v>18</v>
      </c>
      <c r="G295" t="s">
        <v>316</v>
      </c>
      <c r="H295" t="s">
        <v>317</v>
      </c>
      <c r="I295" t="s">
        <v>318</v>
      </c>
      <c r="J295" t="s">
        <v>36</v>
      </c>
      <c r="K295">
        <v>1</v>
      </c>
      <c r="L295">
        <v>260</v>
      </c>
      <c r="M295" t="s">
        <v>0</v>
      </c>
    </row>
    <row r="296" spans="1:13" ht="12.75" x14ac:dyDescent="0.2">
      <c r="A296" s="1">
        <f>DATEVALUE("2020-05-20")</f>
        <v>43971</v>
      </c>
      <c r="B296" t="s">
        <v>1327</v>
      </c>
      <c r="C296" t="s">
        <v>15</v>
      </c>
      <c r="D296" t="s">
        <v>700</v>
      </c>
      <c r="E296" t="s">
        <v>50</v>
      </c>
      <c r="F296" t="s">
        <v>18</v>
      </c>
      <c r="G296" t="s">
        <v>668</v>
      </c>
      <c r="H296" t="s">
        <v>701</v>
      </c>
      <c r="I296" t="s">
        <v>669</v>
      </c>
      <c r="J296" t="s">
        <v>22</v>
      </c>
      <c r="K296">
        <v>1</v>
      </c>
      <c r="L296">
        <v>260</v>
      </c>
      <c r="M296" t="s">
        <v>0</v>
      </c>
    </row>
    <row r="297" spans="1:13" ht="12.75" x14ac:dyDescent="0.2">
      <c r="A297" s="1">
        <f>DATEVALUE("2020-05-20")</f>
        <v>43971</v>
      </c>
      <c r="B297" t="s">
        <v>1327</v>
      </c>
      <c r="C297" t="s">
        <v>15</v>
      </c>
      <c r="D297" t="s">
        <v>786</v>
      </c>
      <c r="E297" t="s">
        <v>787</v>
      </c>
      <c r="F297" t="s">
        <v>553</v>
      </c>
      <c r="G297" t="s">
        <v>788</v>
      </c>
      <c r="H297" t="s">
        <v>789</v>
      </c>
      <c r="I297" t="s">
        <v>0</v>
      </c>
      <c r="J297" t="s">
        <v>22</v>
      </c>
      <c r="K297">
        <v>1</v>
      </c>
      <c r="L297">
        <v>300</v>
      </c>
      <c r="M297" t="s">
        <v>0</v>
      </c>
    </row>
    <row r="298" spans="1:13" ht="12.75" x14ac:dyDescent="0.2">
      <c r="A298" s="1">
        <f>DATEVALUE("2020-05-20")</f>
        <v>43971</v>
      </c>
      <c r="B298" t="s">
        <v>1327</v>
      </c>
      <c r="C298" t="s">
        <v>15</v>
      </c>
      <c r="D298" t="s">
        <v>790</v>
      </c>
      <c r="E298" t="s">
        <v>173</v>
      </c>
      <c r="F298" t="s">
        <v>18</v>
      </c>
      <c r="G298" t="s">
        <v>791</v>
      </c>
      <c r="H298" t="s">
        <v>175</v>
      </c>
      <c r="I298" t="s">
        <v>0</v>
      </c>
      <c r="J298" t="s">
        <v>22</v>
      </c>
      <c r="K298">
        <v>1</v>
      </c>
      <c r="L298">
        <v>260</v>
      </c>
      <c r="M298" t="s">
        <v>0</v>
      </c>
    </row>
    <row r="299" spans="1:13" ht="12.75" x14ac:dyDescent="0.2">
      <c r="A299" s="1">
        <f>DATEVALUE("2020-05-21")</f>
        <v>43972</v>
      </c>
      <c r="B299" t="s">
        <v>1328</v>
      </c>
      <c r="C299" t="s">
        <v>15</v>
      </c>
      <c r="D299" t="s">
        <v>359</v>
      </c>
      <c r="E299" t="s">
        <v>360</v>
      </c>
      <c r="F299" t="s">
        <v>18</v>
      </c>
      <c r="G299" t="s">
        <v>361</v>
      </c>
      <c r="H299" t="s">
        <v>362</v>
      </c>
      <c r="I299" t="s">
        <v>363</v>
      </c>
      <c r="J299" t="s">
        <v>36</v>
      </c>
      <c r="K299">
        <v>1</v>
      </c>
      <c r="L299">
        <v>260</v>
      </c>
      <c r="M299" t="s">
        <v>0</v>
      </c>
    </row>
    <row r="300" spans="1:13" ht="12.75" x14ac:dyDescent="0.2">
      <c r="A300" s="1">
        <f>DATEVALUE("2020-05-21")</f>
        <v>43972</v>
      </c>
      <c r="B300" t="s">
        <v>1328</v>
      </c>
      <c r="C300" t="s">
        <v>15</v>
      </c>
      <c r="D300" t="s">
        <v>675</v>
      </c>
      <c r="E300" t="s">
        <v>676</v>
      </c>
      <c r="F300" t="s">
        <v>677</v>
      </c>
      <c r="G300" t="s">
        <v>678</v>
      </c>
      <c r="H300" t="s">
        <v>792</v>
      </c>
      <c r="I300" t="s">
        <v>680</v>
      </c>
      <c r="J300" t="s">
        <v>22</v>
      </c>
      <c r="K300">
        <v>1</v>
      </c>
      <c r="L300">
        <v>260</v>
      </c>
      <c r="M300" t="s">
        <v>0</v>
      </c>
    </row>
    <row r="301" spans="1:13" ht="12.75" x14ac:dyDescent="0.2">
      <c r="A301" s="1">
        <f>DATEVALUE("2020-05-27")</f>
        <v>43978</v>
      </c>
      <c r="B301" t="s">
        <v>1329</v>
      </c>
      <c r="C301" t="s">
        <v>15</v>
      </c>
      <c r="D301" t="s">
        <v>377</v>
      </c>
      <c r="E301" t="s">
        <v>90</v>
      </c>
      <c r="F301" t="s">
        <v>18</v>
      </c>
      <c r="G301" t="s">
        <v>378</v>
      </c>
      <c r="H301" t="s">
        <v>92</v>
      </c>
      <c r="I301" t="s">
        <v>345</v>
      </c>
      <c r="J301" t="s">
        <v>36</v>
      </c>
      <c r="K301">
        <v>1</v>
      </c>
      <c r="L301">
        <v>260</v>
      </c>
      <c r="M301" t="s">
        <v>0</v>
      </c>
    </row>
    <row r="302" spans="1:13" ht="12.75" x14ac:dyDescent="0.2">
      <c r="A302" s="1">
        <f>DATEVALUE("2020-05-27")</f>
        <v>43978</v>
      </c>
      <c r="B302" t="s">
        <v>1329</v>
      </c>
      <c r="C302" t="s">
        <v>15</v>
      </c>
      <c r="D302" t="s">
        <v>793</v>
      </c>
      <c r="E302" t="s">
        <v>164</v>
      </c>
      <c r="F302" t="s">
        <v>18</v>
      </c>
      <c r="G302" t="s">
        <v>794</v>
      </c>
      <c r="H302" t="s">
        <v>1274</v>
      </c>
      <c r="I302" t="s">
        <v>795</v>
      </c>
      <c r="J302" t="s">
        <v>36</v>
      </c>
      <c r="K302">
        <v>1</v>
      </c>
      <c r="L302">
        <v>260</v>
      </c>
      <c r="M302" t="s">
        <v>0</v>
      </c>
    </row>
    <row r="303" spans="1:13" ht="12.75" x14ac:dyDescent="0.2">
      <c r="A303" s="1">
        <f t="shared" ref="A303:A308" si="20">DATEVALUE("2020-05-28")</f>
        <v>43979</v>
      </c>
      <c r="B303" t="s">
        <v>796</v>
      </c>
      <c r="C303" t="s">
        <v>15</v>
      </c>
      <c r="D303" t="s">
        <v>291</v>
      </c>
      <c r="E303" t="s">
        <v>292</v>
      </c>
      <c r="F303" t="s">
        <v>18</v>
      </c>
      <c r="G303" t="s">
        <v>293</v>
      </c>
      <c r="H303" t="s">
        <v>294</v>
      </c>
      <c r="I303" t="s">
        <v>0</v>
      </c>
      <c r="J303" t="s">
        <v>36</v>
      </c>
      <c r="K303">
        <v>1</v>
      </c>
      <c r="L303">
        <v>260</v>
      </c>
      <c r="M303" t="s">
        <v>0</v>
      </c>
    </row>
    <row r="304" spans="1:13" ht="12.75" x14ac:dyDescent="0.2">
      <c r="A304" s="1">
        <f t="shared" si="20"/>
        <v>43979</v>
      </c>
      <c r="B304" t="s">
        <v>796</v>
      </c>
      <c r="C304" t="s">
        <v>15</v>
      </c>
      <c r="D304" t="s">
        <v>797</v>
      </c>
      <c r="E304" t="s">
        <v>300</v>
      </c>
      <c r="F304" t="s">
        <v>18</v>
      </c>
      <c r="G304" t="s">
        <v>798</v>
      </c>
      <c r="H304" t="s">
        <v>302</v>
      </c>
      <c r="I304" t="s">
        <v>799</v>
      </c>
      <c r="J304" t="s">
        <v>106</v>
      </c>
      <c r="K304">
        <v>1</v>
      </c>
      <c r="L304">
        <v>400</v>
      </c>
      <c r="M304" t="s">
        <v>0</v>
      </c>
    </row>
    <row r="305" spans="1:13" ht="12.75" x14ac:dyDescent="0.2">
      <c r="A305" s="1">
        <f t="shared" si="20"/>
        <v>43979</v>
      </c>
      <c r="B305" t="s">
        <v>796</v>
      </c>
      <c r="C305" t="s">
        <v>15</v>
      </c>
      <c r="D305" t="s">
        <v>800</v>
      </c>
      <c r="E305" t="s">
        <v>138</v>
      </c>
      <c r="F305" t="s">
        <v>18</v>
      </c>
      <c r="G305" t="s">
        <v>801</v>
      </c>
      <c r="H305" t="s">
        <v>802</v>
      </c>
      <c r="I305" t="s">
        <v>803</v>
      </c>
      <c r="J305" t="s">
        <v>36</v>
      </c>
      <c r="K305">
        <v>1</v>
      </c>
      <c r="L305">
        <v>260</v>
      </c>
      <c r="M305" t="s">
        <v>0</v>
      </c>
    </row>
    <row r="306" spans="1:13" ht="12.75" x14ac:dyDescent="0.2">
      <c r="A306" s="1">
        <f t="shared" si="20"/>
        <v>43979</v>
      </c>
      <c r="B306" t="s">
        <v>796</v>
      </c>
      <c r="C306" t="s">
        <v>15</v>
      </c>
      <c r="D306" t="s">
        <v>804</v>
      </c>
      <c r="E306" t="s">
        <v>86</v>
      </c>
      <c r="F306" t="s">
        <v>18</v>
      </c>
      <c r="G306" t="s">
        <v>805</v>
      </c>
      <c r="H306" t="s">
        <v>1276</v>
      </c>
      <c r="I306" t="s">
        <v>806</v>
      </c>
      <c r="J306" t="s">
        <v>36</v>
      </c>
      <c r="K306">
        <v>1</v>
      </c>
      <c r="L306">
        <v>260</v>
      </c>
      <c r="M306" t="s">
        <v>0</v>
      </c>
    </row>
    <row r="307" spans="1:13" ht="12.75" x14ac:dyDescent="0.2">
      <c r="A307" s="1">
        <f t="shared" si="20"/>
        <v>43979</v>
      </c>
      <c r="B307" t="s">
        <v>796</v>
      </c>
      <c r="C307" t="s">
        <v>15</v>
      </c>
      <c r="D307" t="s">
        <v>807</v>
      </c>
      <c r="E307" t="s">
        <v>216</v>
      </c>
      <c r="F307" t="s">
        <v>18</v>
      </c>
      <c r="G307" t="s">
        <v>808</v>
      </c>
      <c r="H307" t="s">
        <v>809</v>
      </c>
      <c r="I307" t="s">
        <v>746</v>
      </c>
      <c r="J307" t="s">
        <v>36</v>
      </c>
      <c r="K307">
        <v>1</v>
      </c>
      <c r="L307">
        <v>300</v>
      </c>
      <c r="M307" t="s">
        <v>13</v>
      </c>
    </row>
    <row r="308" spans="1:13" ht="12.75" x14ac:dyDescent="0.2">
      <c r="A308" s="1">
        <f t="shared" si="20"/>
        <v>43979</v>
      </c>
      <c r="B308" t="s">
        <v>796</v>
      </c>
      <c r="C308" t="s">
        <v>15</v>
      </c>
      <c r="D308" t="s">
        <v>810</v>
      </c>
      <c r="E308" t="s">
        <v>173</v>
      </c>
      <c r="F308" t="s">
        <v>18</v>
      </c>
      <c r="G308" t="s">
        <v>811</v>
      </c>
      <c r="H308" t="s">
        <v>812</v>
      </c>
      <c r="I308" t="s">
        <v>813</v>
      </c>
      <c r="J308" t="s">
        <v>36</v>
      </c>
      <c r="K308">
        <v>1</v>
      </c>
      <c r="L308">
        <v>260</v>
      </c>
      <c r="M308" t="s">
        <v>0</v>
      </c>
    </row>
    <row r="309" spans="1:13" ht="12.75" x14ac:dyDescent="0.2">
      <c r="A309" s="1">
        <f>DATEVALUE("2020-05-29")</f>
        <v>43980</v>
      </c>
      <c r="B309" t="s">
        <v>1330</v>
      </c>
      <c r="C309" t="s">
        <v>15</v>
      </c>
      <c r="D309" t="s">
        <v>350</v>
      </c>
      <c r="E309" t="s">
        <v>74</v>
      </c>
      <c r="F309" t="s">
        <v>18</v>
      </c>
      <c r="G309" t="s">
        <v>351</v>
      </c>
      <c r="H309" t="s">
        <v>352</v>
      </c>
      <c r="I309" t="s">
        <v>230</v>
      </c>
      <c r="J309" t="s">
        <v>36</v>
      </c>
      <c r="K309">
        <v>1</v>
      </c>
      <c r="L309">
        <v>260</v>
      </c>
      <c r="M309" t="s">
        <v>0</v>
      </c>
    </row>
    <row r="310" spans="1:13" ht="12.75" x14ac:dyDescent="0.2">
      <c r="A310" s="1">
        <f>DATEVALUE("2020-05-29")</f>
        <v>43980</v>
      </c>
      <c r="B310" t="s">
        <v>1330</v>
      </c>
      <c r="C310" t="s">
        <v>15</v>
      </c>
      <c r="D310" t="s">
        <v>814</v>
      </c>
      <c r="E310" t="s">
        <v>360</v>
      </c>
      <c r="F310" t="s">
        <v>18</v>
      </c>
      <c r="G310" t="s">
        <v>815</v>
      </c>
      <c r="H310" t="s">
        <v>1331</v>
      </c>
      <c r="I310" t="s">
        <v>162</v>
      </c>
      <c r="J310" t="s">
        <v>106</v>
      </c>
      <c r="K310">
        <v>1</v>
      </c>
      <c r="L310">
        <v>350</v>
      </c>
      <c r="M310" t="s">
        <v>0</v>
      </c>
    </row>
    <row r="311" spans="1:13" ht="12.75" x14ac:dyDescent="0.2">
      <c r="A311" s="1">
        <f>DATEVALUE("2020-05-29")</f>
        <v>43980</v>
      </c>
      <c r="B311" t="s">
        <v>1330</v>
      </c>
      <c r="C311" t="s">
        <v>15</v>
      </c>
      <c r="D311" t="s">
        <v>328</v>
      </c>
      <c r="E311" t="s">
        <v>173</v>
      </c>
      <c r="F311" t="s">
        <v>18</v>
      </c>
      <c r="G311" t="s">
        <v>816</v>
      </c>
      <c r="H311" t="s">
        <v>812</v>
      </c>
      <c r="I311" t="s">
        <v>332</v>
      </c>
      <c r="J311" t="s">
        <v>36</v>
      </c>
      <c r="K311">
        <v>1</v>
      </c>
      <c r="L311">
        <v>260</v>
      </c>
      <c r="M311" t="s">
        <v>0</v>
      </c>
    </row>
    <row r="312" spans="1:13" ht="12.75" x14ac:dyDescent="0.2">
      <c r="A312" s="1">
        <f>DATEVALUE("2020-05-29")</f>
        <v>43980</v>
      </c>
      <c r="B312" t="s">
        <v>1330</v>
      </c>
      <c r="C312" t="s">
        <v>15</v>
      </c>
      <c r="D312" t="s">
        <v>817</v>
      </c>
      <c r="E312" t="s">
        <v>818</v>
      </c>
      <c r="F312" t="s">
        <v>18</v>
      </c>
      <c r="G312" t="s">
        <v>819</v>
      </c>
      <c r="H312" t="s">
        <v>820</v>
      </c>
      <c r="I312" t="s">
        <v>0</v>
      </c>
      <c r="J312" t="s">
        <v>36</v>
      </c>
      <c r="K312">
        <v>1</v>
      </c>
      <c r="L312">
        <v>260</v>
      </c>
      <c r="M312" t="s">
        <v>0</v>
      </c>
    </row>
    <row r="313" spans="1:13" ht="12.75" x14ac:dyDescent="0.2">
      <c r="A313" s="1">
        <f>DATEVALUE("2020-06-01")</f>
        <v>43983</v>
      </c>
      <c r="B313" t="s">
        <v>1332</v>
      </c>
      <c r="C313" t="s">
        <v>15</v>
      </c>
      <c r="D313" t="s">
        <v>821</v>
      </c>
      <c r="E313" t="s">
        <v>64</v>
      </c>
      <c r="F313" t="s">
        <v>18</v>
      </c>
      <c r="G313" t="s">
        <v>822</v>
      </c>
      <c r="H313" t="s">
        <v>66</v>
      </c>
      <c r="I313" t="s">
        <v>823</v>
      </c>
      <c r="J313" t="s">
        <v>36</v>
      </c>
      <c r="K313">
        <v>1</v>
      </c>
      <c r="L313">
        <v>260</v>
      </c>
      <c r="M313" t="s">
        <v>0</v>
      </c>
    </row>
    <row r="314" spans="1:13" ht="12.75" x14ac:dyDescent="0.2">
      <c r="A314" s="1">
        <f>DATEVALUE("2020-06-01")</f>
        <v>43983</v>
      </c>
      <c r="B314" t="s">
        <v>1332</v>
      </c>
      <c r="C314" t="s">
        <v>15</v>
      </c>
      <c r="D314" t="s">
        <v>824</v>
      </c>
      <c r="E314" t="s">
        <v>373</v>
      </c>
      <c r="F314" t="s">
        <v>18</v>
      </c>
      <c r="G314" t="s">
        <v>825</v>
      </c>
      <c r="H314" t="s">
        <v>375</v>
      </c>
      <c r="I314" t="s">
        <v>826</v>
      </c>
      <c r="J314" t="s">
        <v>36</v>
      </c>
      <c r="K314">
        <v>1</v>
      </c>
      <c r="L314">
        <v>260</v>
      </c>
      <c r="M314" t="s">
        <v>0</v>
      </c>
    </row>
    <row r="315" spans="1:13" ht="12.75" x14ac:dyDescent="0.2">
      <c r="A315" s="1">
        <f>DATEVALUE("2020-06-01")</f>
        <v>43983</v>
      </c>
      <c r="B315" t="s">
        <v>1332</v>
      </c>
      <c r="C315" t="s">
        <v>15</v>
      </c>
      <c r="D315" t="s">
        <v>827</v>
      </c>
      <c r="E315" t="s">
        <v>828</v>
      </c>
      <c r="F315" t="s">
        <v>18</v>
      </c>
      <c r="G315" t="s">
        <v>829</v>
      </c>
      <c r="H315" t="s">
        <v>830</v>
      </c>
      <c r="I315" t="s">
        <v>746</v>
      </c>
      <c r="J315" t="s">
        <v>36</v>
      </c>
      <c r="K315">
        <v>1</v>
      </c>
      <c r="L315">
        <v>260</v>
      </c>
      <c r="M315" t="s">
        <v>0</v>
      </c>
    </row>
    <row r="316" spans="1:13" ht="12.75" x14ac:dyDescent="0.2">
      <c r="A316" s="1">
        <f>DATEVALUE("2020-06-01")</f>
        <v>43983</v>
      </c>
      <c r="B316" t="s">
        <v>1332</v>
      </c>
      <c r="C316" t="s">
        <v>15</v>
      </c>
      <c r="D316" t="s">
        <v>831</v>
      </c>
      <c r="E316" t="s">
        <v>245</v>
      </c>
      <c r="F316" t="s">
        <v>18</v>
      </c>
      <c r="G316" t="s">
        <v>832</v>
      </c>
      <c r="H316" t="s">
        <v>247</v>
      </c>
      <c r="I316" t="s">
        <v>833</v>
      </c>
      <c r="J316" t="s">
        <v>36</v>
      </c>
      <c r="K316">
        <v>1</v>
      </c>
      <c r="L316">
        <v>260</v>
      </c>
      <c r="M316" t="s">
        <v>0</v>
      </c>
    </row>
    <row r="317" spans="1:13" ht="12.75" x14ac:dyDescent="0.2">
      <c r="A317" s="1">
        <f>DATEVALUE("2020-06-01")</f>
        <v>43983</v>
      </c>
      <c r="B317" t="s">
        <v>1332</v>
      </c>
      <c r="C317" t="s">
        <v>15</v>
      </c>
      <c r="D317" t="s">
        <v>834</v>
      </c>
      <c r="E317" t="s">
        <v>835</v>
      </c>
      <c r="F317" t="s">
        <v>553</v>
      </c>
      <c r="G317" t="s">
        <v>836</v>
      </c>
      <c r="H317" t="s">
        <v>175</v>
      </c>
      <c r="I317" t="s">
        <v>0</v>
      </c>
      <c r="J317" t="s">
        <v>36</v>
      </c>
      <c r="K317">
        <v>1</v>
      </c>
      <c r="L317">
        <v>260</v>
      </c>
      <c r="M317" t="s">
        <v>0</v>
      </c>
    </row>
    <row r="318" spans="1:13" ht="12.75" x14ac:dyDescent="0.2">
      <c r="A318" s="1">
        <f>DATEVALUE("2020-06-02")</f>
        <v>43984</v>
      </c>
      <c r="B318" t="s">
        <v>1333</v>
      </c>
      <c r="C318" t="s">
        <v>15</v>
      </c>
      <c r="D318" t="s">
        <v>254</v>
      </c>
      <c r="E318" t="s">
        <v>227</v>
      </c>
      <c r="F318" t="s">
        <v>18</v>
      </c>
      <c r="G318" t="s">
        <v>255</v>
      </c>
      <c r="H318" t="s">
        <v>229</v>
      </c>
      <c r="I318" t="s">
        <v>837</v>
      </c>
      <c r="J318" t="s">
        <v>36</v>
      </c>
      <c r="K318">
        <v>1</v>
      </c>
      <c r="L318">
        <v>300</v>
      </c>
      <c r="M318" t="s">
        <v>0</v>
      </c>
    </row>
    <row r="319" spans="1:13" ht="12.75" x14ac:dyDescent="0.2">
      <c r="A319" s="1">
        <f>DATEVALUE("2020-06-02")</f>
        <v>43984</v>
      </c>
      <c r="B319" t="s">
        <v>1333</v>
      </c>
      <c r="C319" t="s">
        <v>15</v>
      </c>
      <c r="D319" t="s">
        <v>336</v>
      </c>
      <c r="E319" t="s">
        <v>337</v>
      </c>
      <c r="F319" t="s">
        <v>18</v>
      </c>
      <c r="G319" t="s">
        <v>338</v>
      </c>
      <c r="H319" t="s">
        <v>339</v>
      </c>
      <c r="I319" t="s">
        <v>340</v>
      </c>
      <c r="J319" t="s">
        <v>106</v>
      </c>
      <c r="K319">
        <v>1</v>
      </c>
      <c r="L319">
        <v>350</v>
      </c>
      <c r="M319" t="s">
        <v>0</v>
      </c>
    </row>
    <row r="320" spans="1:13" ht="12.75" x14ac:dyDescent="0.2">
      <c r="A320" s="1">
        <f>DATEVALUE("2020-06-02")</f>
        <v>43984</v>
      </c>
      <c r="B320" t="s">
        <v>1333</v>
      </c>
      <c r="C320" t="s">
        <v>15</v>
      </c>
      <c r="D320" t="s">
        <v>341</v>
      </c>
      <c r="E320" t="s">
        <v>342</v>
      </c>
      <c r="F320" t="s">
        <v>18</v>
      </c>
      <c r="G320" t="s">
        <v>343</v>
      </c>
      <c r="H320" t="s">
        <v>344</v>
      </c>
      <c r="I320" t="s">
        <v>345</v>
      </c>
      <c r="J320" t="s">
        <v>36</v>
      </c>
      <c r="K320">
        <v>1</v>
      </c>
      <c r="L320">
        <v>260</v>
      </c>
      <c r="M320" t="s">
        <v>0</v>
      </c>
    </row>
    <row r="321" spans="1:13" ht="12.75" x14ac:dyDescent="0.2">
      <c r="A321" s="1">
        <f>DATEVALUE("2020-06-03")</f>
        <v>43985</v>
      </c>
      <c r="B321" t="s">
        <v>1334</v>
      </c>
      <c r="C321" t="s">
        <v>15</v>
      </c>
      <c r="D321" t="s">
        <v>266</v>
      </c>
      <c r="E321" t="s">
        <v>83</v>
      </c>
      <c r="F321" t="s">
        <v>18</v>
      </c>
      <c r="G321" t="s">
        <v>838</v>
      </c>
      <c r="H321" t="s">
        <v>259</v>
      </c>
      <c r="I321" t="s">
        <v>839</v>
      </c>
      <c r="J321" t="s">
        <v>36</v>
      </c>
      <c r="K321">
        <v>1</v>
      </c>
      <c r="L321">
        <v>260</v>
      </c>
      <c r="M321" t="s">
        <v>13</v>
      </c>
    </row>
    <row r="322" spans="1:13" ht="12.75" x14ac:dyDescent="0.2">
      <c r="A322" s="1">
        <f>DATEVALUE("2020-06-04")</f>
        <v>43986</v>
      </c>
      <c r="B322" t="s">
        <v>1335</v>
      </c>
      <c r="C322" t="s">
        <v>15</v>
      </c>
      <c r="D322" t="s">
        <v>840</v>
      </c>
      <c r="E322" t="s">
        <v>671</v>
      </c>
      <c r="F322" t="s">
        <v>841</v>
      </c>
      <c r="G322" t="s">
        <v>842</v>
      </c>
      <c r="H322" t="s">
        <v>843</v>
      </c>
      <c r="I322" t="s">
        <v>0</v>
      </c>
      <c r="J322" t="s">
        <v>36</v>
      </c>
      <c r="K322">
        <v>1</v>
      </c>
      <c r="L322">
        <v>260</v>
      </c>
      <c r="M322" t="s">
        <v>0</v>
      </c>
    </row>
    <row r="323" spans="1:13" ht="12.75" x14ac:dyDescent="0.2">
      <c r="A323" s="1">
        <f>DATEVALUE("2020-06-04")</f>
        <v>43986</v>
      </c>
      <c r="B323" t="s">
        <v>1335</v>
      </c>
      <c r="C323" t="s">
        <v>15</v>
      </c>
      <c r="D323" t="s">
        <v>319</v>
      </c>
      <c r="E323" t="s">
        <v>17</v>
      </c>
      <c r="F323" t="s">
        <v>18</v>
      </c>
      <c r="G323" t="s">
        <v>320</v>
      </c>
      <c r="H323" t="s">
        <v>321</v>
      </c>
      <c r="I323" t="s">
        <v>437</v>
      </c>
      <c r="J323" t="s">
        <v>36</v>
      </c>
      <c r="K323">
        <v>1</v>
      </c>
      <c r="L323">
        <v>260</v>
      </c>
      <c r="M323" t="s">
        <v>0</v>
      </c>
    </row>
    <row r="324" spans="1:13" ht="12.75" x14ac:dyDescent="0.2">
      <c r="A324" s="1">
        <f>DATEVALUE("2020-06-04")</f>
        <v>43986</v>
      </c>
      <c r="B324" t="s">
        <v>1335</v>
      </c>
      <c r="C324" t="s">
        <v>15</v>
      </c>
      <c r="D324" t="s">
        <v>844</v>
      </c>
      <c r="E324" t="s">
        <v>671</v>
      </c>
      <c r="F324" t="s">
        <v>18</v>
      </c>
      <c r="G324" t="s">
        <v>845</v>
      </c>
      <c r="H324" t="s">
        <v>673</v>
      </c>
      <c r="I324" t="s">
        <v>846</v>
      </c>
      <c r="J324" t="s">
        <v>22</v>
      </c>
      <c r="K324">
        <v>1</v>
      </c>
      <c r="L324">
        <v>260</v>
      </c>
      <c r="M324" t="s">
        <v>0</v>
      </c>
    </row>
    <row r="325" spans="1:13" ht="12.75" x14ac:dyDescent="0.2">
      <c r="A325" s="1">
        <f>DATEVALUE("2020-06-05")</f>
        <v>43987</v>
      </c>
      <c r="B325" t="s">
        <v>1336</v>
      </c>
      <c r="C325" t="s">
        <v>15</v>
      </c>
      <c r="D325" t="s">
        <v>499</v>
      </c>
      <c r="E325" t="s">
        <v>173</v>
      </c>
      <c r="F325" t="s">
        <v>18</v>
      </c>
      <c r="G325" t="s">
        <v>500</v>
      </c>
      <c r="H325" t="s">
        <v>201</v>
      </c>
      <c r="I325" t="s">
        <v>248</v>
      </c>
      <c r="J325" t="s">
        <v>36</v>
      </c>
      <c r="K325">
        <v>1</v>
      </c>
      <c r="L325">
        <v>300</v>
      </c>
      <c r="M325" t="s">
        <v>0</v>
      </c>
    </row>
    <row r="326" spans="1:13" ht="12.75" x14ac:dyDescent="0.2">
      <c r="A326" s="1">
        <f>DATEVALUE("2020-06-05")</f>
        <v>43987</v>
      </c>
      <c r="B326" t="s">
        <v>1336</v>
      </c>
      <c r="C326" t="s">
        <v>15</v>
      </c>
      <c r="D326" t="s">
        <v>847</v>
      </c>
      <c r="E326" t="s">
        <v>173</v>
      </c>
      <c r="F326" t="s">
        <v>18</v>
      </c>
      <c r="G326" t="s">
        <v>848</v>
      </c>
      <c r="H326" t="s">
        <v>175</v>
      </c>
      <c r="I326" t="s">
        <v>0</v>
      </c>
      <c r="J326" t="s">
        <v>36</v>
      </c>
      <c r="K326">
        <v>1</v>
      </c>
      <c r="L326">
        <v>260</v>
      </c>
      <c r="M326" t="s">
        <v>0</v>
      </c>
    </row>
    <row r="327" spans="1:13" ht="12.75" x14ac:dyDescent="0.2">
      <c r="A327" s="1">
        <f>DATEVALUE("2020-06-10")</f>
        <v>43992</v>
      </c>
      <c r="B327" t="s">
        <v>849</v>
      </c>
      <c r="C327" t="s">
        <v>15</v>
      </c>
      <c r="D327" t="s">
        <v>850</v>
      </c>
      <c r="E327" t="s">
        <v>212</v>
      </c>
      <c r="F327" t="s">
        <v>18</v>
      </c>
      <c r="G327" t="s">
        <v>851</v>
      </c>
      <c r="H327" t="s">
        <v>26</v>
      </c>
      <c r="I327" t="s">
        <v>518</v>
      </c>
      <c r="J327" t="s">
        <v>36</v>
      </c>
      <c r="K327">
        <v>1</v>
      </c>
      <c r="L327">
        <v>260</v>
      </c>
      <c r="M327" t="s">
        <v>0</v>
      </c>
    </row>
    <row r="328" spans="1:13" ht="12.75" x14ac:dyDescent="0.2">
      <c r="A328" s="1">
        <f>DATEVALUE("2020-06-10")</f>
        <v>43992</v>
      </c>
      <c r="B328" t="s">
        <v>849</v>
      </c>
      <c r="C328" t="s">
        <v>15</v>
      </c>
      <c r="D328" t="s">
        <v>82</v>
      </c>
      <c r="E328" t="s">
        <v>83</v>
      </c>
      <c r="F328" t="s">
        <v>18</v>
      </c>
      <c r="G328" t="s">
        <v>84</v>
      </c>
      <c r="H328" t="s">
        <v>1314</v>
      </c>
      <c r="I328" t="s">
        <v>0</v>
      </c>
      <c r="J328" t="s">
        <v>36</v>
      </c>
      <c r="K328">
        <v>1</v>
      </c>
      <c r="L328">
        <v>260</v>
      </c>
      <c r="M328" t="s">
        <v>0</v>
      </c>
    </row>
    <row r="329" spans="1:13" ht="12.75" x14ac:dyDescent="0.2">
      <c r="A329" s="1">
        <f>DATEVALUE("2020-06-10")</f>
        <v>43992</v>
      </c>
      <c r="B329" t="s">
        <v>849</v>
      </c>
      <c r="C329" t="s">
        <v>15</v>
      </c>
      <c r="D329" t="s">
        <v>804</v>
      </c>
      <c r="E329" t="s">
        <v>86</v>
      </c>
      <c r="F329" t="s">
        <v>18</v>
      </c>
      <c r="G329" t="s">
        <v>805</v>
      </c>
      <c r="H329" t="s">
        <v>1276</v>
      </c>
      <c r="I329" t="s">
        <v>806</v>
      </c>
      <c r="J329" t="s">
        <v>36</v>
      </c>
      <c r="K329">
        <v>1</v>
      </c>
      <c r="L329">
        <v>260</v>
      </c>
      <c r="M329" t="s">
        <v>13</v>
      </c>
    </row>
    <row r="330" spans="1:13" ht="12.75" x14ac:dyDescent="0.2">
      <c r="A330" s="1">
        <f>DATEVALUE("2020-06-10")</f>
        <v>43992</v>
      </c>
      <c r="B330" t="s">
        <v>849</v>
      </c>
      <c r="C330" t="s">
        <v>15</v>
      </c>
      <c r="D330" t="s">
        <v>852</v>
      </c>
      <c r="E330" t="s">
        <v>173</v>
      </c>
      <c r="F330" t="s">
        <v>18</v>
      </c>
      <c r="G330" t="s">
        <v>491</v>
      </c>
      <c r="H330" t="s">
        <v>490</v>
      </c>
      <c r="I330" t="s">
        <v>853</v>
      </c>
      <c r="J330" t="s">
        <v>36</v>
      </c>
      <c r="K330">
        <v>1</v>
      </c>
      <c r="L330">
        <v>260</v>
      </c>
      <c r="M330" t="s">
        <v>0</v>
      </c>
    </row>
    <row r="331" spans="1:13" ht="12.75" x14ac:dyDescent="0.2">
      <c r="A331" s="1">
        <f>DATEVALUE("2020-06-11")</f>
        <v>43993</v>
      </c>
      <c r="B331" t="s">
        <v>854</v>
      </c>
      <c r="C331" t="s">
        <v>15</v>
      </c>
      <c r="D331" t="s">
        <v>350</v>
      </c>
      <c r="E331" t="s">
        <v>74</v>
      </c>
      <c r="F331" t="s">
        <v>18</v>
      </c>
      <c r="G331" t="s">
        <v>351</v>
      </c>
      <c r="H331" t="s">
        <v>352</v>
      </c>
      <c r="I331" t="s">
        <v>230</v>
      </c>
      <c r="J331" t="s">
        <v>22</v>
      </c>
      <c r="K331">
        <v>1</v>
      </c>
      <c r="L331">
        <v>260</v>
      </c>
      <c r="M331" t="s">
        <v>0</v>
      </c>
    </row>
    <row r="332" spans="1:13" ht="12.75" x14ac:dyDescent="0.2">
      <c r="A332" s="1">
        <f>DATEVALUE("2020-06-11")</f>
        <v>43993</v>
      </c>
      <c r="B332" t="s">
        <v>854</v>
      </c>
      <c r="C332" t="s">
        <v>15</v>
      </c>
      <c r="D332" t="s">
        <v>82</v>
      </c>
      <c r="E332" t="s">
        <v>83</v>
      </c>
      <c r="F332" t="s">
        <v>18</v>
      </c>
      <c r="G332" t="s">
        <v>84</v>
      </c>
      <c r="H332" t="s">
        <v>1337</v>
      </c>
      <c r="I332" t="s">
        <v>855</v>
      </c>
      <c r="J332" t="s">
        <v>36</v>
      </c>
      <c r="K332">
        <v>1</v>
      </c>
      <c r="L332">
        <v>260</v>
      </c>
      <c r="M332" t="s">
        <v>0</v>
      </c>
    </row>
    <row r="333" spans="1:13" ht="12.75" x14ac:dyDescent="0.2">
      <c r="A333" s="1">
        <f>DATEVALUE("2020-06-11")</f>
        <v>43993</v>
      </c>
      <c r="B333" t="s">
        <v>854</v>
      </c>
      <c r="C333" t="s">
        <v>15</v>
      </c>
      <c r="D333" t="s">
        <v>856</v>
      </c>
      <c r="E333" t="s">
        <v>779</v>
      </c>
      <c r="F333" t="s">
        <v>18</v>
      </c>
      <c r="G333" t="s">
        <v>857</v>
      </c>
      <c r="H333" t="s">
        <v>858</v>
      </c>
      <c r="I333" t="s">
        <v>133</v>
      </c>
      <c r="J333" t="s">
        <v>22</v>
      </c>
      <c r="K333">
        <v>1</v>
      </c>
      <c r="L333">
        <v>260</v>
      </c>
      <c r="M333" t="s">
        <v>0</v>
      </c>
    </row>
    <row r="334" spans="1:13" ht="12.75" x14ac:dyDescent="0.2">
      <c r="A334" s="1">
        <f>DATEVALUE("2020-06-11")</f>
        <v>43993</v>
      </c>
      <c r="B334" t="s">
        <v>854</v>
      </c>
      <c r="C334" t="s">
        <v>15</v>
      </c>
      <c r="D334" t="s">
        <v>859</v>
      </c>
      <c r="E334" t="s">
        <v>571</v>
      </c>
      <c r="F334" t="s">
        <v>18</v>
      </c>
      <c r="G334" t="s">
        <v>860</v>
      </c>
      <c r="H334" t="s">
        <v>1338</v>
      </c>
      <c r="I334" t="s">
        <v>861</v>
      </c>
      <c r="J334" t="s">
        <v>36</v>
      </c>
      <c r="K334">
        <v>1</v>
      </c>
      <c r="L334">
        <v>260</v>
      </c>
      <c r="M334" t="s">
        <v>0</v>
      </c>
    </row>
    <row r="335" spans="1:13" ht="12.75" x14ac:dyDescent="0.2">
      <c r="A335" s="1">
        <f>DATEVALUE("2020-06-15")</f>
        <v>43997</v>
      </c>
      <c r="B335" t="s">
        <v>862</v>
      </c>
      <c r="C335" t="s">
        <v>15</v>
      </c>
      <c r="D335" t="s">
        <v>863</v>
      </c>
      <c r="E335" t="s">
        <v>32</v>
      </c>
      <c r="F335" t="s">
        <v>18</v>
      </c>
      <c r="G335" t="s">
        <v>864</v>
      </c>
      <c r="H335" t="s">
        <v>34</v>
      </c>
      <c r="I335" t="s">
        <v>865</v>
      </c>
      <c r="J335" t="s">
        <v>22</v>
      </c>
      <c r="K335">
        <v>1</v>
      </c>
      <c r="L335">
        <v>260</v>
      </c>
      <c r="M335" t="s">
        <v>0</v>
      </c>
    </row>
    <row r="336" spans="1:13" ht="12.75" x14ac:dyDescent="0.2">
      <c r="A336" s="1">
        <f>DATEVALUE("2020-06-15")</f>
        <v>43997</v>
      </c>
      <c r="B336" t="s">
        <v>862</v>
      </c>
      <c r="C336" t="s">
        <v>15</v>
      </c>
      <c r="D336" t="s">
        <v>866</v>
      </c>
      <c r="E336" t="s">
        <v>203</v>
      </c>
      <c r="F336" t="s">
        <v>18</v>
      </c>
      <c r="G336" t="s">
        <v>867</v>
      </c>
      <c r="H336" t="s">
        <v>205</v>
      </c>
      <c r="I336" t="s">
        <v>868</v>
      </c>
      <c r="J336" t="s">
        <v>22</v>
      </c>
      <c r="K336">
        <v>1</v>
      </c>
      <c r="L336">
        <v>260</v>
      </c>
      <c r="M336" t="s">
        <v>0</v>
      </c>
    </row>
    <row r="337" spans="1:13" ht="12.75" x14ac:dyDescent="0.2">
      <c r="A337" s="1">
        <f>DATEVALUE("2020-06-15")</f>
        <v>43997</v>
      </c>
      <c r="B337" t="s">
        <v>862</v>
      </c>
      <c r="C337" t="s">
        <v>15</v>
      </c>
      <c r="D337" t="s">
        <v>869</v>
      </c>
      <c r="E337" t="s">
        <v>337</v>
      </c>
      <c r="F337" t="s">
        <v>18</v>
      </c>
      <c r="G337" t="s">
        <v>870</v>
      </c>
      <c r="H337" t="s">
        <v>339</v>
      </c>
      <c r="I337" t="s">
        <v>313</v>
      </c>
      <c r="J337" t="s">
        <v>36</v>
      </c>
      <c r="K337">
        <v>1</v>
      </c>
      <c r="L337">
        <v>260</v>
      </c>
      <c r="M337" t="s">
        <v>13</v>
      </c>
    </row>
    <row r="338" spans="1:13" ht="12.75" x14ac:dyDescent="0.2">
      <c r="A338" s="1">
        <f>DATEVALUE("2020-06-16")</f>
        <v>43998</v>
      </c>
      <c r="B338" t="s">
        <v>1339</v>
      </c>
      <c r="C338" t="s">
        <v>15</v>
      </c>
      <c r="D338" t="s">
        <v>871</v>
      </c>
      <c r="E338" t="s">
        <v>83</v>
      </c>
      <c r="F338" t="s">
        <v>18</v>
      </c>
      <c r="G338" t="s">
        <v>872</v>
      </c>
      <c r="H338" t="s">
        <v>259</v>
      </c>
      <c r="I338" t="s">
        <v>873</v>
      </c>
      <c r="J338" t="s">
        <v>106</v>
      </c>
      <c r="K338">
        <v>1</v>
      </c>
      <c r="L338">
        <v>350</v>
      </c>
      <c r="M338" t="s">
        <v>0</v>
      </c>
    </row>
    <row r="339" spans="1:13" ht="12.75" x14ac:dyDescent="0.2">
      <c r="A339" s="1">
        <f>DATEVALUE("2020-06-16")</f>
        <v>43998</v>
      </c>
      <c r="B339" t="s">
        <v>1339</v>
      </c>
      <c r="C339" t="s">
        <v>15</v>
      </c>
      <c r="D339" t="s">
        <v>350</v>
      </c>
      <c r="E339" t="s">
        <v>74</v>
      </c>
      <c r="F339" t="s">
        <v>18</v>
      </c>
      <c r="G339" t="s">
        <v>351</v>
      </c>
      <c r="H339" t="s">
        <v>352</v>
      </c>
      <c r="I339" t="s">
        <v>230</v>
      </c>
      <c r="J339" t="s">
        <v>22</v>
      </c>
      <c r="K339">
        <v>1</v>
      </c>
      <c r="L339">
        <v>260</v>
      </c>
      <c r="M339" t="s">
        <v>0</v>
      </c>
    </row>
    <row r="340" spans="1:13" ht="12.75" x14ac:dyDescent="0.2">
      <c r="A340" s="1">
        <f>DATEVALUE("2020-06-16")</f>
        <v>43998</v>
      </c>
      <c r="B340" t="s">
        <v>1339</v>
      </c>
      <c r="C340" t="s">
        <v>15</v>
      </c>
      <c r="D340" t="s">
        <v>82</v>
      </c>
      <c r="E340" t="s">
        <v>83</v>
      </c>
      <c r="F340" t="s">
        <v>18</v>
      </c>
      <c r="G340" t="s">
        <v>84</v>
      </c>
      <c r="H340" t="s">
        <v>1321</v>
      </c>
      <c r="I340" t="s">
        <v>0</v>
      </c>
      <c r="J340" t="s">
        <v>36</v>
      </c>
      <c r="K340">
        <v>1</v>
      </c>
      <c r="L340">
        <v>260</v>
      </c>
      <c r="M340" t="s">
        <v>0</v>
      </c>
    </row>
    <row r="341" spans="1:13" ht="12.75" x14ac:dyDescent="0.2">
      <c r="A341" s="1">
        <f>DATEVALUE("2020-06-16")</f>
        <v>43998</v>
      </c>
      <c r="B341" t="s">
        <v>1339</v>
      </c>
      <c r="C341" t="s">
        <v>15</v>
      </c>
      <c r="D341" t="s">
        <v>874</v>
      </c>
      <c r="E341" t="s">
        <v>388</v>
      </c>
      <c r="F341" t="s">
        <v>18</v>
      </c>
      <c r="G341" t="s">
        <v>875</v>
      </c>
      <c r="H341" t="s">
        <v>390</v>
      </c>
      <c r="I341" t="s">
        <v>876</v>
      </c>
      <c r="J341" t="s">
        <v>36</v>
      </c>
      <c r="K341">
        <v>1</v>
      </c>
      <c r="L341">
        <v>260</v>
      </c>
      <c r="M341" t="s">
        <v>0</v>
      </c>
    </row>
    <row r="342" spans="1:13" ht="12.75" x14ac:dyDescent="0.2">
      <c r="A342" s="1">
        <f>DATEVALUE("2020-06-17")</f>
        <v>43999</v>
      </c>
      <c r="B342" t="s">
        <v>1340</v>
      </c>
      <c r="C342" t="s">
        <v>15</v>
      </c>
      <c r="D342" t="s">
        <v>432</v>
      </c>
      <c r="E342" t="s">
        <v>433</v>
      </c>
      <c r="F342" t="s">
        <v>18</v>
      </c>
      <c r="G342" t="s">
        <v>877</v>
      </c>
      <c r="H342" t="s">
        <v>435</v>
      </c>
      <c r="I342" t="s">
        <v>436</v>
      </c>
      <c r="J342" t="s">
        <v>106</v>
      </c>
      <c r="K342">
        <v>1</v>
      </c>
      <c r="L342">
        <v>350</v>
      </c>
      <c r="M342" t="s">
        <v>0</v>
      </c>
    </row>
    <row r="343" spans="1:13" ht="12.75" x14ac:dyDescent="0.2">
      <c r="A343" s="1">
        <f>DATEVALUE("2020-06-17")</f>
        <v>43999</v>
      </c>
      <c r="B343" t="s">
        <v>1340</v>
      </c>
      <c r="C343" t="s">
        <v>15</v>
      </c>
      <c r="D343" t="s">
        <v>744</v>
      </c>
      <c r="E343" t="s">
        <v>126</v>
      </c>
      <c r="F343" t="s">
        <v>18</v>
      </c>
      <c r="G343" t="s">
        <v>878</v>
      </c>
      <c r="H343" t="s">
        <v>128</v>
      </c>
      <c r="I343" t="s">
        <v>256</v>
      </c>
      <c r="J343" t="s">
        <v>36</v>
      </c>
      <c r="K343">
        <v>1</v>
      </c>
      <c r="L343">
        <v>260</v>
      </c>
      <c r="M343" t="s">
        <v>0</v>
      </c>
    </row>
    <row r="344" spans="1:13" ht="12.75" x14ac:dyDescent="0.2">
      <c r="A344" s="1">
        <f>DATEVALUE("2020-06-17")</f>
        <v>43999</v>
      </c>
      <c r="B344" t="s">
        <v>1340</v>
      </c>
      <c r="C344" t="s">
        <v>15</v>
      </c>
      <c r="D344" t="s">
        <v>319</v>
      </c>
      <c r="E344" t="s">
        <v>17</v>
      </c>
      <c r="F344" t="s">
        <v>18</v>
      </c>
      <c r="G344" t="s">
        <v>320</v>
      </c>
      <c r="H344" t="s">
        <v>321</v>
      </c>
      <c r="I344" t="s">
        <v>437</v>
      </c>
      <c r="J344" t="s">
        <v>36</v>
      </c>
      <c r="K344">
        <v>1</v>
      </c>
      <c r="L344">
        <v>260</v>
      </c>
      <c r="M344" t="s">
        <v>0</v>
      </c>
    </row>
    <row r="345" spans="1:13" ht="12.75" x14ac:dyDescent="0.2">
      <c r="A345" s="1">
        <f>DATEVALUE("2020-06-18")</f>
        <v>44000</v>
      </c>
      <c r="B345" t="s">
        <v>879</v>
      </c>
      <c r="C345" t="s">
        <v>15</v>
      </c>
      <c r="D345" t="s">
        <v>880</v>
      </c>
      <c r="E345" t="s">
        <v>168</v>
      </c>
      <c r="F345" t="s">
        <v>18</v>
      </c>
      <c r="G345" t="s">
        <v>881</v>
      </c>
      <c r="H345" t="s">
        <v>26</v>
      </c>
      <c r="I345" t="s">
        <v>1341</v>
      </c>
      <c r="J345" t="s">
        <v>36</v>
      </c>
      <c r="K345">
        <v>1</v>
      </c>
      <c r="L345">
        <v>260</v>
      </c>
      <c r="M345" t="s">
        <v>0</v>
      </c>
    </row>
    <row r="346" spans="1:13" ht="12.75" x14ac:dyDescent="0.2">
      <c r="A346" s="1">
        <f>DATEVALUE("2020-06-18")</f>
        <v>44000</v>
      </c>
      <c r="B346" t="s">
        <v>879</v>
      </c>
      <c r="C346" t="s">
        <v>15</v>
      </c>
      <c r="D346" t="s">
        <v>882</v>
      </c>
      <c r="E346" t="s">
        <v>883</v>
      </c>
      <c r="F346" t="s">
        <v>18</v>
      </c>
      <c r="G346" t="s">
        <v>884</v>
      </c>
      <c r="H346" t="s">
        <v>885</v>
      </c>
      <c r="I346" t="s">
        <v>886</v>
      </c>
      <c r="J346" t="s">
        <v>22</v>
      </c>
      <c r="K346">
        <v>1</v>
      </c>
      <c r="L346">
        <v>300</v>
      </c>
      <c r="M346" t="s">
        <v>0</v>
      </c>
    </row>
    <row r="347" spans="1:13" ht="12.75" x14ac:dyDescent="0.2">
      <c r="A347" s="1">
        <f>DATEVALUE("2020-06-18")</f>
        <v>44000</v>
      </c>
      <c r="B347" t="s">
        <v>879</v>
      </c>
      <c r="C347" t="s">
        <v>15</v>
      </c>
      <c r="D347" t="s">
        <v>461</v>
      </c>
      <c r="E347" t="s">
        <v>126</v>
      </c>
      <c r="F347" t="s">
        <v>18</v>
      </c>
      <c r="G347" t="s">
        <v>462</v>
      </c>
      <c r="H347" t="s">
        <v>128</v>
      </c>
      <c r="I347" t="s">
        <v>463</v>
      </c>
      <c r="J347" t="s">
        <v>36</v>
      </c>
      <c r="K347">
        <v>1</v>
      </c>
      <c r="L347">
        <v>260</v>
      </c>
      <c r="M347" t="s">
        <v>0</v>
      </c>
    </row>
    <row r="348" spans="1:13" ht="12.75" x14ac:dyDescent="0.2">
      <c r="A348" s="1">
        <f>DATEVALUE("2020-06-18")</f>
        <v>44000</v>
      </c>
      <c r="B348" t="s">
        <v>879</v>
      </c>
      <c r="C348" t="s">
        <v>15</v>
      </c>
      <c r="D348" t="s">
        <v>887</v>
      </c>
      <c r="E348" t="s">
        <v>467</v>
      </c>
      <c r="F348" t="s">
        <v>18</v>
      </c>
      <c r="G348" t="s">
        <v>888</v>
      </c>
      <c r="H348" t="s">
        <v>469</v>
      </c>
      <c r="I348" t="s">
        <v>889</v>
      </c>
      <c r="J348" t="s">
        <v>36</v>
      </c>
      <c r="K348">
        <v>1</v>
      </c>
      <c r="L348">
        <v>260</v>
      </c>
      <c r="M348" t="s">
        <v>0</v>
      </c>
    </row>
    <row r="349" spans="1:13" ht="12.75" x14ac:dyDescent="0.2">
      <c r="A349" s="1">
        <f>DATEVALUE("2020-06-18")</f>
        <v>44000</v>
      </c>
      <c r="B349" t="s">
        <v>879</v>
      </c>
      <c r="C349" t="s">
        <v>15</v>
      </c>
      <c r="D349" t="s">
        <v>890</v>
      </c>
      <c r="E349" t="s">
        <v>207</v>
      </c>
      <c r="F349" t="s">
        <v>18</v>
      </c>
      <c r="G349" t="s">
        <v>891</v>
      </c>
      <c r="H349" t="s">
        <v>892</v>
      </c>
      <c r="I349" t="s">
        <v>21</v>
      </c>
      <c r="J349" t="s">
        <v>22</v>
      </c>
      <c r="K349">
        <v>1</v>
      </c>
      <c r="L349">
        <v>260</v>
      </c>
      <c r="M349" t="s">
        <v>0</v>
      </c>
    </row>
    <row r="350" spans="1:13" ht="12.75" x14ac:dyDescent="0.2">
      <c r="A350" s="1">
        <f t="shared" ref="A350:A358" si="21">DATEVALUE("2020-06-23")</f>
        <v>44005</v>
      </c>
      <c r="B350" t="s">
        <v>1342</v>
      </c>
      <c r="C350" t="s">
        <v>15</v>
      </c>
      <c r="D350" t="s">
        <v>893</v>
      </c>
      <c r="E350" t="s">
        <v>69</v>
      </c>
      <c r="F350" t="s">
        <v>18</v>
      </c>
      <c r="G350" t="s">
        <v>894</v>
      </c>
      <c r="H350" t="s">
        <v>895</v>
      </c>
      <c r="I350" t="s">
        <v>896</v>
      </c>
      <c r="J350" t="s">
        <v>22</v>
      </c>
      <c r="K350">
        <v>1</v>
      </c>
      <c r="L350">
        <v>260</v>
      </c>
      <c r="M350" t="s">
        <v>0</v>
      </c>
    </row>
    <row r="351" spans="1:13" ht="12.75" x14ac:dyDescent="0.2">
      <c r="A351" s="1">
        <f t="shared" si="21"/>
        <v>44005</v>
      </c>
      <c r="B351" t="s">
        <v>1342</v>
      </c>
      <c r="C351" t="s">
        <v>15</v>
      </c>
      <c r="D351" t="s">
        <v>134</v>
      </c>
      <c r="E351" t="s">
        <v>79</v>
      </c>
      <c r="F351" t="s">
        <v>18</v>
      </c>
      <c r="G351" t="s">
        <v>135</v>
      </c>
      <c r="H351" t="s">
        <v>1268</v>
      </c>
      <c r="I351" t="s">
        <v>136</v>
      </c>
      <c r="J351" t="s">
        <v>36</v>
      </c>
      <c r="K351">
        <v>1</v>
      </c>
      <c r="L351">
        <v>260</v>
      </c>
      <c r="M351" t="s">
        <v>0</v>
      </c>
    </row>
    <row r="352" spans="1:13" ht="12.75" x14ac:dyDescent="0.2">
      <c r="A352" s="1">
        <f t="shared" si="21"/>
        <v>44005</v>
      </c>
      <c r="B352" t="s">
        <v>1342</v>
      </c>
      <c r="C352" t="s">
        <v>15</v>
      </c>
      <c r="D352" t="s">
        <v>191</v>
      </c>
      <c r="E352" t="s">
        <v>86</v>
      </c>
      <c r="F352" t="s">
        <v>18</v>
      </c>
      <c r="G352" t="s">
        <v>87</v>
      </c>
      <c r="H352" t="s">
        <v>639</v>
      </c>
      <c r="I352" t="s">
        <v>0</v>
      </c>
      <c r="J352" t="s">
        <v>36</v>
      </c>
      <c r="K352">
        <v>1</v>
      </c>
      <c r="L352">
        <v>260</v>
      </c>
      <c r="M352" t="s">
        <v>0</v>
      </c>
    </row>
    <row r="353" spans="1:13" ht="12.75" x14ac:dyDescent="0.2">
      <c r="A353" s="1">
        <f t="shared" si="21"/>
        <v>44005</v>
      </c>
      <c r="B353" t="s">
        <v>1342</v>
      </c>
      <c r="C353" t="s">
        <v>15</v>
      </c>
      <c r="D353" t="s">
        <v>897</v>
      </c>
      <c r="E353" t="s">
        <v>457</v>
      </c>
      <c r="F353" t="s">
        <v>18</v>
      </c>
      <c r="G353" t="s">
        <v>898</v>
      </c>
      <c r="H353" t="s">
        <v>459</v>
      </c>
      <c r="I353" t="s">
        <v>899</v>
      </c>
      <c r="J353" t="s">
        <v>22</v>
      </c>
      <c r="K353">
        <v>1</v>
      </c>
      <c r="L353">
        <v>260</v>
      </c>
      <c r="M353" t="s">
        <v>0</v>
      </c>
    </row>
    <row r="354" spans="1:13" ht="12.75" x14ac:dyDescent="0.2">
      <c r="A354" s="1">
        <f t="shared" si="21"/>
        <v>44005</v>
      </c>
      <c r="B354" t="s">
        <v>1342</v>
      </c>
      <c r="C354" t="s">
        <v>15</v>
      </c>
      <c r="D354" t="s">
        <v>377</v>
      </c>
      <c r="E354" t="s">
        <v>90</v>
      </c>
      <c r="F354" t="s">
        <v>18</v>
      </c>
      <c r="G354" t="s">
        <v>378</v>
      </c>
      <c r="H354" t="s">
        <v>92</v>
      </c>
      <c r="I354" t="s">
        <v>345</v>
      </c>
      <c r="J354" t="s">
        <v>36</v>
      </c>
      <c r="K354">
        <v>1</v>
      </c>
      <c r="L354">
        <v>260</v>
      </c>
      <c r="M354" t="s">
        <v>0</v>
      </c>
    </row>
    <row r="355" spans="1:13" ht="12.75" x14ac:dyDescent="0.2">
      <c r="A355" s="1">
        <f t="shared" si="21"/>
        <v>44005</v>
      </c>
      <c r="B355" t="s">
        <v>1342</v>
      </c>
      <c r="C355" t="s">
        <v>15</v>
      </c>
      <c r="D355" t="s">
        <v>856</v>
      </c>
      <c r="E355" t="s">
        <v>779</v>
      </c>
      <c r="F355" t="s">
        <v>18</v>
      </c>
      <c r="G355" t="s">
        <v>857</v>
      </c>
      <c r="H355" t="s">
        <v>858</v>
      </c>
      <c r="I355" t="s">
        <v>133</v>
      </c>
      <c r="J355" t="s">
        <v>22</v>
      </c>
      <c r="K355">
        <v>1</v>
      </c>
      <c r="L355">
        <v>260</v>
      </c>
      <c r="M355" t="s">
        <v>0</v>
      </c>
    </row>
    <row r="356" spans="1:13" ht="12.75" x14ac:dyDescent="0.2">
      <c r="A356" s="1">
        <f t="shared" si="21"/>
        <v>44005</v>
      </c>
      <c r="B356" t="s">
        <v>1342</v>
      </c>
      <c r="C356" t="s">
        <v>15</v>
      </c>
      <c r="D356" t="s">
        <v>900</v>
      </c>
      <c r="E356" t="s">
        <v>43</v>
      </c>
      <c r="F356" t="s">
        <v>18</v>
      </c>
      <c r="G356" t="s">
        <v>901</v>
      </c>
      <c r="H356" t="s">
        <v>45</v>
      </c>
      <c r="I356" t="s">
        <v>0</v>
      </c>
      <c r="J356" t="s">
        <v>36</v>
      </c>
      <c r="K356">
        <v>1</v>
      </c>
      <c r="L356">
        <v>300</v>
      </c>
      <c r="M356" t="s">
        <v>13</v>
      </c>
    </row>
    <row r="357" spans="1:13" ht="12.75" x14ac:dyDescent="0.2">
      <c r="A357" s="1">
        <f t="shared" si="21"/>
        <v>44005</v>
      </c>
      <c r="B357" t="s">
        <v>1342</v>
      </c>
      <c r="C357" t="s">
        <v>15</v>
      </c>
      <c r="D357" t="s">
        <v>172</v>
      </c>
      <c r="E357" t="s">
        <v>173</v>
      </c>
      <c r="F357" t="s">
        <v>18</v>
      </c>
      <c r="G357" t="s">
        <v>174</v>
      </c>
      <c r="H357" t="s">
        <v>175</v>
      </c>
      <c r="I357" t="s">
        <v>0</v>
      </c>
      <c r="J357" t="s">
        <v>36</v>
      </c>
      <c r="K357">
        <v>1</v>
      </c>
      <c r="L357">
        <v>260</v>
      </c>
      <c r="M357" t="s">
        <v>0</v>
      </c>
    </row>
    <row r="358" spans="1:13" ht="12.75" x14ac:dyDescent="0.2">
      <c r="A358" s="1">
        <f t="shared" si="21"/>
        <v>44005</v>
      </c>
      <c r="B358" t="s">
        <v>1342</v>
      </c>
      <c r="C358" t="s">
        <v>15</v>
      </c>
      <c r="D358" t="s">
        <v>902</v>
      </c>
      <c r="E358" t="s">
        <v>347</v>
      </c>
      <c r="F358" t="s">
        <v>18</v>
      </c>
      <c r="G358" t="s">
        <v>903</v>
      </c>
      <c r="H358" t="s">
        <v>180</v>
      </c>
      <c r="I358" t="s">
        <v>904</v>
      </c>
      <c r="J358" t="s">
        <v>22</v>
      </c>
      <c r="K358">
        <v>1</v>
      </c>
      <c r="L358">
        <v>260</v>
      </c>
      <c r="M358" t="s">
        <v>0</v>
      </c>
    </row>
    <row r="359" spans="1:13" ht="12.75" x14ac:dyDescent="0.2">
      <c r="A359" s="1">
        <f t="shared" ref="A359:A368" si="22">DATEVALUE("2020-06-24")</f>
        <v>44006</v>
      </c>
      <c r="B359" t="s">
        <v>905</v>
      </c>
      <c r="C359" t="s">
        <v>15</v>
      </c>
      <c r="D359" t="s">
        <v>906</v>
      </c>
      <c r="E359" t="s">
        <v>907</v>
      </c>
      <c r="F359" t="s">
        <v>18</v>
      </c>
      <c r="G359" t="s">
        <v>908</v>
      </c>
      <c r="H359" t="s">
        <v>66</v>
      </c>
      <c r="I359" t="s">
        <v>909</v>
      </c>
      <c r="J359" t="s">
        <v>36</v>
      </c>
      <c r="K359">
        <v>1</v>
      </c>
      <c r="L359">
        <v>260</v>
      </c>
      <c r="M359" t="s">
        <v>0</v>
      </c>
    </row>
    <row r="360" spans="1:13" ht="12.75" x14ac:dyDescent="0.2">
      <c r="A360" s="1">
        <f t="shared" si="22"/>
        <v>44006</v>
      </c>
      <c r="B360" t="s">
        <v>905</v>
      </c>
      <c r="C360" t="s">
        <v>15</v>
      </c>
      <c r="D360" t="s">
        <v>266</v>
      </c>
      <c r="E360" t="s">
        <v>83</v>
      </c>
      <c r="F360" t="s">
        <v>18</v>
      </c>
      <c r="G360" t="s">
        <v>910</v>
      </c>
      <c r="H360" t="s">
        <v>259</v>
      </c>
      <c r="I360" t="s">
        <v>313</v>
      </c>
      <c r="J360" t="s">
        <v>106</v>
      </c>
      <c r="K360">
        <v>1</v>
      </c>
      <c r="L360">
        <v>350</v>
      </c>
      <c r="M360" t="s">
        <v>0</v>
      </c>
    </row>
    <row r="361" spans="1:13" ht="12.75" x14ac:dyDescent="0.2">
      <c r="A361" s="1">
        <f t="shared" si="22"/>
        <v>44006</v>
      </c>
      <c r="B361" t="s">
        <v>905</v>
      </c>
      <c r="C361" t="s">
        <v>15</v>
      </c>
      <c r="D361" t="s">
        <v>82</v>
      </c>
      <c r="E361" t="s">
        <v>83</v>
      </c>
      <c r="F361" t="s">
        <v>18</v>
      </c>
      <c r="G361" t="s">
        <v>84</v>
      </c>
      <c r="H361" t="s">
        <v>1337</v>
      </c>
      <c r="I361" t="s">
        <v>911</v>
      </c>
      <c r="J361" t="s">
        <v>36</v>
      </c>
      <c r="K361">
        <v>1</v>
      </c>
      <c r="L361">
        <v>260</v>
      </c>
      <c r="M361" t="s">
        <v>0</v>
      </c>
    </row>
    <row r="362" spans="1:13" ht="12.75" x14ac:dyDescent="0.2">
      <c r="A362" s="1">
        <f t="shared" si="22"/>
        <v>44006</v>
      </c>
      <c r="B362" t="s">
        <v>905</v>
      </c>
      <c r="C362" t="s">
        <v>15</v>
      </c>
      <c r="D362" t="s">
        <v>912</v>
      </c>
      <c r="E362" t="s">
        <v>305</v>
      </c>
      <c r="F362" t="s">
        <v>18</v>
      </c>
      <c r="G362" t="s">
        <v>913</v>
      </c>
      <c r="H362" t="s">
        <v>577</v>
      </c>
      <c r="I362" t="s">
        <v>914</v>
      </c>
      <c r="J362" t="s">
        <v>36</v>
      </c>
      <c r="K362">
        <v>1</v>
      </c>
      <c r="L362">
        <v>300</v>
      </c>
      <c r="M362" t="s">
        <v>0</v>
      </c>
    </row>
    <row r="363" spans="1:13" ht="12.75" x14ac:dyDescent="0.2">
      <c r="A363" s="1">
        <f t="shared" si="22"/>
        <v>44006</v>
      </c>
      <c r="B363" t="s">
        <v>905</v>
      </c>
      <c r="C363" t="s">
        <v>15</v>
      </c>
      <c r="D363" t="s">
        <v>915</v>
      </c>
      <c r="E363" t="s">
        <v>138</v>
      </c>
      <c r="F363" t="s">
        <v>18</v>
      </c>
      <c r="G363" t="s">
        <v>916</v>
      </c>
      <c r="H363" t="s">
        <v>1343</v>
      </c>
      <c r="I363" t="s">
        <v>0</v>
      </c>
      <c r="J363" t="s">
        <v>22</v>
      </c>
      <c r="K363">
        <v>1</v>
      </c>
      <c r="L363">
        <v>260</v>
      </c>
      <c r="M363" t="s">
        <v>0</v>
      </c>
    </row>
    <row r="364" spans="1:13" ht="12.75" x14ac:dyDescent="0.2">
      <c r="A364" s="1">
        <f t="shared" si="22"/>
        <v>44006</v>
      </c>
      <c r="B364" t="s">
        <v>905</v>
      </c>
      <c r="C364" t="s">
        <v>15</v>
      </c>
      <c r="D364" t="s">
        <v>917</v>
      </c>
      <c r="E364" t="s">
        <v>207</v>
      </c>
      <c r="F364" t="s">
        <v>18</v>
      </c>
      <c r="G364" t="s">
        <v>918</v>
      </c>
      <c r="H364" t="s">
        <v>892</v>
      </c>
      <c r="I364" t="s">
        <v>282</v>
      </c>
      <c r="J364" t="s">
        <v>36</v>
      </c>
      <c r="K364">
        <v>1</v>
      </c>
      <c r="L364">
        <v>300</v>
      </c>
      <c r="M364" t="s">
        <v>0</v>
      </c>
    </row>
    <row r="365" spans="1:13" ht="12.75" x14ac:dyDescent="0.2">
      <c r="A365" s="1">
        <f t="shared" si="22"/>
        <v>44006</v>
      </c>
      <c r="B365" t="s">
        <v>905</v>
      </c>
      <c r="C365" t="s">
        <v>15</v>
      </c>
      <c r="D365" t="s">
        <v>919</v>
      </c>
      <c r="E365" t="s">
        <v>216</v>
      </c>
      <c r="F365" t="s">
        <v>18</v>
      </c>
      <c r="G365" t="s">
        <v>920</v>
      </c>
      <c r="H365" t="s">
        <v>809</v>
      </c>
      <c r="I365" t="s">
        <v>921</v>
      </c>
      <c r="J365" t="s">
        <v>36</v>
      </c>
      <c r="K365">
        <v>1</v>
      </c>
      <c r="L365">
        <v>300</v>
      </c>
      <c r="M365" t="s">
        <v>0</v>
      </c>
    </row>
    <row r="366" spans="1:13" ht="12.75" x14ac:dyDescent="0.2">
      <c r="A366" s="1">
        <f t="shared" si="22"/>
        <v>44006</v>
      </c>
      <c r="B366" t="s">
        <v>905</v>
      </c>
      <c r="C366" t="s">
        <v>15</v>
      </c>
      <c r="D366" t="s">
        <v>856</v>
      </c>
      <c r="E366" t="s">
        <v>779</v>
      </c>
      <c r="F366" t="s">
        <v>18</v>
      </c>
      <c r="G366" t="s">
        <v>857</v>
      </c>
      <c r="H366" t="s">
        <v>858</v>
      </c>
      <c r="I366" t="s">
        <v>133</v>
      </c>
      <c r="J366" t="s">
        <v>36</v>
      </c>
      <c r="K366">
        <v>1</v>
      </c>
      <c r="L366">
        <v>260</v>
      </c>
      <c r="M366" t="s">
        <v>0</v>
      </c>
    </row>
    <row r="367" spans="1:13" ht="12.75" x14ac:dyDescent="0.2">
      <c r="A367" s="1">
        <f t="shared" si="22"/>
        <v>44006</v>
      </c>
      <c r="B367" t="s">
        <v>905</v>
      </c>
      <c r="C367" t="s">
        <v>15</v>
      </c>
      <c r="D367" t="s">
        <v>922</v>
      </c>
      <c r="E367" t="s">
        <v>173</v>
      </c>
      <c r="F367" t="s">
        <v>18</v>
      </c>
      <c r="G367" t="s">
        <v>923</v>
      </c>
      <c r="H367" t="s">
        <v>812</v>
      </c>
      <c r="I367" t="s">
        <v>0</v>
      </c>
      <c r="J367" t="s">
        <v>36</v>
      </c>
      <c r="K367">
        <v>1</v>
      </c>
      <c r="L367">
        <v>260</v>
      </c>
      <c r="M367" t="s">
        <v>0</v>
      </c>
    </row>
    <row r="368" spans="1:13" ht="12.75" x14ac:dyDescent="0.2">
      <c r="A368" s="1">
        <f t="shared" si="22"/>
        <v>44006</v>
      </c>
      <c r="B368" t="s">
        <v>905</v>
      </c>
      <c r="C368" t="s">
        <v>15</v>
      </c>
      <c r="D368" t="s">
        <v>924</v>
      </c>
      <c r="E368" t="s">
        <v>55</v>
      </c>
      <c r="F368" t="s">
        <v>18</v>
      </c>
      <c r="G368" t="s">
        <v>925</v>
      </c>
      <c r="H368" t="s">
        <v>926</v>
      </c>
      <c r="I368" t="s">
        <v>927</v>
      </c>
      <c r="J368" t="s">
        <v>36</v>
      </c>
      <c r="K368">
        <v>1</v>
      </c>
      <c r="L368">
        <v>260</v>
      </c>
      <c r="M368" t="s">
        <v>0</v>
      </c>
    </row>
    <row r="369" spans="1:13" ht="12.75" x14ac:dyDescent="0.2">
      <c r="A369" s="1">
        <f>DATEVALUE("2020-06-25")</f>
        <v>44007</v>
      </c>
      <c r="B369" t="s">
        <v>928</v>
      </c>
      <c r="C369" t="s">
        <v>15</v>
      </c>
      <c r="D369" t="s">
        <v>929</v>
      </c>
      <c r="E369" t="s">
        <v>79</v>
      </c>
      <c r="F369" t="s">
        <v>18</v>
      </c>
      <c r="G369" t="s">
        <v>930</v>
      </c>
      <c r="H369" t="s">
        <v>931</v>
      </c>
      <c r="I369" t="s">
        <v>932</v>
      </c>
      <c r="J369" t="s">
        <v>22</v>
      </c>
      <c r="K369">
        <v>1</v>
      </c>
      <c r="L369">
        <v>260</v>
      </c>
      <c r="M369" t="s">
        <v>0</v>
      </c>
    </row>
    <row r="370" spans="1:13" ht="12.75" x14ac:dyDescent="0.2">
      <c r="A370" s="1">
        <f t="shared" ref="A370:A378" si="23">DATEVALUE("2020-06-26")</f>
        <v>44008</v>
      </c>
      <c r="B370" t="s">
        <v>1344</v>
      </c>
      <c r="C370" t="s">
        <v>15</v>
      </c>
      <c r="D370" t="s">
        <v>933</v>
      </c>
      <c r="E370" t="s">
        <v>614</v>
      </c>
      <c r="F370" t="s">
        <v>18</v>
      </c>
      <c r="G370" t="s">
        <v>934</v>
      </c>
      <c r="H370" t="s">
        <v>616</v>
      </c>
      <c r="I370" t="s">
        <v>1345</v>
      </c>
      <c r="J370" t="s">
        <v>36</v>
      </c>
      <c r="K370">
        <v>1</v>
      </c>
      <c r="L370">
        <v>260</v>
      </c>
      <c r="M370" t="s">
        <v>0</v>
      </c>
    </row>
    <row r="371" spans="1:13" ht="12.75" x14ac:dyDescent="0.2">
      <c r="A371" s="1">
        <f t="shared" si="23"/>
        <v>44008</v>
      </c>
      <c r="B371" t="s">
        <v>1344</v>
      </c>
      <c r="C371" t="s">
        <v>15</v>
      </c>
      <c r="D371" t="s">
        <v>935</v>
      </c>
      <c r="E371" t="s">
        <v>540</v>
      </c>
      <c r="F371" t="s">
        <v>18</v>
      </c>
      <c r="G371" t="s">
        <v>936</v>
      </c>
      <c r="H371" t="s">
        <v>937</v>
      </c>
      <c r="I371" t="s">
        <v>938</v>
      </c>
      <c r="J371" t="s">
        <v>106</v>
      </c>
      <c r="K371">
        <v>1</v>
      </c>
      <c r="L371">
        <v>350</v>
      </c>
      <c r="M371" t="s">
        <v>0</v>
      </c>
    </row>
    <row r="372" spans="1:13" ht="12.75" x14ac:dyDescent="0.2">
      <c r="A372" s="1">
        <f t="shared" si="23"/>
        <v>44008</v>
      </c>
      <c r="B372" t="s">
        <v>1344</v>
      </c>
      <c r="C372" t="s">
        <v>15</v>
      </c>
      <c r="D372" t="s">
        <v>939</v>
      </c>
      <c r="E372" t="s">
        <v>940</v>
      </c>
      <c r="F372" t="s">
        <v>18</v>
      </c>
      <c r="G372" t="s">
        <v>941</v>
      </c>
      <c r="H372" t="s">
        <v>751</v>
      </c>
      <c r="I372" t="s">
        <v>133</v>
      </c>
      <c r="J372" t="s">
        <v>36</v>
      </c>
      <c r="K372">
        <v>1</v>
      </c>
      <c r="L372">
        <v>260</v>
      </c>
      <c r="M372" t="s">
        <v>13</v>
      </c>
    </row>
    <row r="373" spans="1:13" ht="12.75" x14ac:dyDescent="0.2">
      <c r="A373" s="1">
        <f t="shared" si="23"/>
        <v>44008</v>
      </c>
      <c r="B373" t="s">
        <v>1344</v>
      </c>
      <c r="C373" t="s">
        <v>15</v>
      </c>
      <c r="D373" t="s">
        <v>774</v>
      </c>
      <c r="E373" t="s">
        <v>310</v>
      </c>
      <c r="F373" t="s">
        <v>18</v>
      </c>
      <c r="G373" t="s">
        <v>775</v>
      </c>
      <c r="H373" t="s">
        <v>776</v>
      </c>
      <c r="I373" t="s">
        <v>777</v>
      </c>
      <c r="J373" t="s">
        <v>36</v>
      </c>
      <c r="K373">
        <v>1</v>
      </c>
      <c r="L373">
        <v>300</v>
      </c>
      <c r="M373" t="s">
        <v>0</v>
      </c>
    </row>
    <row r="374" spans="1:13" ht="12.75" x14ac:dyDescent="0.2">
      <c r="A374" s="1">
        <f t="shared" si="23"/>
        <v>44008</v>
      </c>
      <c r="B374" t="s">
        <v>1344</v>
      </c>
      <c r="C374" t="s">
        <v>15</v>
      </c>
      <c r="D374" t="s">
        <v>406</v>
      </c>
      <c r="E374" t="s">
        <v>407</v>
      </c>
      <c r="F374" t="s">
        <v>18</v>
      </c>
      <c r="G374" t="s">
        <v>408</v>
      </c>
      <c r="H374" t="s">
        <v>409</v>
      </c>
      <c r="I374" t="s">
        <v>410</v>
      </c>
      <c r="J374" t="s">
        <v>22</v>
      </c>
      <c r="K374">
        <v>1</v>
      </c>
      <c r="L374">
        <v>260</v>
      </c>
      <c r="M374" t="s">
        <v>0</v>
      </c>
    </row>
    <row r="375" spans="1:13" ht="12.75" x14ac:dyDescent="0.2">
      <c r="A375" s="1">
        <f t="shared" si="23"/>
        <v>44008</v>
      </c>
      <c r="B375" t="s">
        <v>1344</v>
      </c>
      <c r="C375" t="s">
        <v>15</v>
      </c>
      <c r="D375" t="s">
        <v>37</v>
      </c>
      <c r="E375" t="s">
        <v>38</v>
      </c>
      <c r="F375" t="s">
        <v>18</v>
      </c>
      <c r="G375" t="s">
        <v>942</v>
      </c>
      <c r="H375" t="s">
        <v>943</v>
      </c>
      <c r="I375" t="s">
        <v>41</v>
      </c>
      <c r="J375" t="s">
        <v>36</v>
      </c>
      <c r="K375">
        <v>1</v>
      </c>
      <c r="L375">
        <v>260</v>
      </c>
      <c r="M375" t="s">
        <v>0</v>
      </c>
    </row>
    <row r="376" spans="1:13" ht="12.75" x14ac:dyDescent="0.2">
      <c r="A376" s="1">
        <f t="shared" si="23"/>
        <v>44008</v>
      </c>
      <c r="B376" t="s">
        <v>1344</v>
      </c>
      <c r="C376" t="s">
        <v>15</v>
      </c>
      <c r="D376" t="s">
        <v>944</v>
      </c>
      <c r="E376" t="s">
        <v>324</v>
      </c>
      <c r="F376" t="s">
        <v>18</v>
      </c>
      <c r="G376" t="s">
        <v>945</v>
      </c>
      <c r="H376" t="s">
        <v>326</v>
      </c>
      <c r="I376" t="s">
        <v>463</v>
      </c>
      <c r="J376" t="s">
        <v>36</v>
      </c>
      <c r="K376">
        <v>1</v>
      </c>
      <c r="L376">
        <v>260</v>
      </c>
      <c r="M376" t="s">
        <v>0</v>
      </c>
    </row>
    <row r="377" spans="1:13" ht="12.75" x14ac:dyDescent="0.2">
      <c r="A377" s="1">
        <f t="shared" si="23"/>
        <v>44008</v>
      </c>
      <c r="B377" t="s">
        <v>1344</v>
      </c>
      <c r="C377" t="s">
        <v>15</v>
      </c>
      <c r="D377" t="s">
        <v>670</v>
      </c>
      <c r="E377" t="s">
        <v>671</v>
      </c>
      <c r="F377" t="s">
        <v>18</v>
      </c>
      <c r="G377" t="s">
        <v>672</v>
      </c>
      <c r="H377" t="s">
        <v>673</v>
      </c>
      <c r="I377" t="s">
        <v>0</v>
      </c>
      <c r="J377" t="s">
        <v>36</v>
      </c>
      <c r="K377">
        <v>1</v>
      </c>
      <c r="L377">
        <v>260</v>
      </c>
      <c r="M377" t="s">
        <v>0</v>
      </c>
    </row>
    <row r="378" spans="1:13" ht="12.75" x14ac:dyDescent="0.2">
      <c r="A378" s="1">
        <f t="shared" si="23"/>
        <v>44008</v>
      </c>
      <c r="B378" t="s">
        <v>1344</v>
      </c>
      <c r="C378" t="s">
        <v>15</v>
      </c>
      <c r="D378" t="s">
        <v>341</v>
      </c>
      <c r="E378" t="s">
        <v>342</v>
      </c>
      <c r="F378" t="s">
        <v>18</v>
      </c>
      <c r="G378" t="s">
        <v>343</v>
      </c>
      <c r="H378" t="s">
        <v>344</v>
      </c>
      <c r="I378" t="s">
        <v>345</v>
      </c>
      <c r="J378" t="s">
        <v>36</v>
      </c>
      <c r="K378">
        <v>1</v>
      </c>
      <c r="L378">
        <v>260</v>
      </c>
      <c r="M378" t="s">
        <v>0</v>
      </c>
    </row>
    <row r="379" spans="1:13" ht="12.75" x14ac:dyDescent="0.2">
      <c r="A379" s="1">
        <f t="shared" ref="A379:A385" si="24">DATEVALUE("2020-06-30")</f>
        <v>44012</v>
      </c>
      <c r="B379" t="s">
        <v>1346</v>
      </c>
      <c r="C379" t="s">
        <v>15</v>
      </c>
      <c r="D379" t="s">
        <v>262</v>
      </c>
      <c r="E379" t="s">
        <v>38</v>
      </c>
      <c r="F379" t="s">
        <v>18</v>
      </c>
      <c r="G379" t="s">
        <v>263</v>
      </c>
      <c r="H379" t="s">
        <v>264</v>
      </c>
      <c r="I379" t="s">
        <v>265</v>
      </c>
      <c r="J379" t="s">
        <v>106</v>
      </c>
      <c r="K379">
        <v>1</v>
      </c>
      <c r="L379">
        <v>350</v>
      </c>
      <c r="M379" t="s">
        <v>0</v>
      </c>
    </row>
    <row r="380" spans="1:13" ht="12.75" x14ac:dyDescent="0.2">
      <c r="A380" s="1">
        <f t="shared" si="24"/>
        <v>44012</v>
      </c>
      <c r="B380" t="s">
        <v>1346</v>
      </c>
      <c r="C380" t="s">
        <v>15</v>
      </c>
      <c r="D380" t="s">
        <v>134</v>
      </c>
      <c r="E380" t="s">
        <v>79</v>
      </c>
      <c r="F380" t="s">
        <v>18</v>
      </c>
      <c r="G380" t="s">
        <v>135</v>
      </c>
      <c r="H380" t="s">
        <v>1268</v>
      </c>
      <c r="I380" t="s">
        <v>136</v>
      </c>
      <c r="J380" t="s">
        <v>36</v>
      </c>
      <c r="K380">
        <v>1</v>
      </c>
      <c r="L380">
        <v>260</v>
      </c>
      <c r="M380" t="s">
        <v>0</v>
      </c>
    </row>
    <row r="381" spans="1:13" ht="12.75" x14ac:dyDescent="0.2">
      <c r="A381" s="1">
        <f t="shared" si="24"/>
        <v>44012</v>
      </c>
      <c r="B381" t="s">
        <v>1346</v>
      </c>
      <c r="C381" t="s">
        <v>15</v>
      </c>
      <c r="D381" t="s">
        <v>946</v>
      </c>
      <c r="E381" t="s">
        <v>305</v>
      </c>
      <c r="F381" t="s">
        <v>18</v>
      </c>
      <c r="G381" t="s">
        <v>947</v>
      </c>
      <c r="H381" t="s">
        <v>577</v>
      </c>
      <c r="I381" t="s">
        <v>948</v>
      </c>
      <c r="J381" t="s">
        <v>36</v>
      </c>
      <c r="K381">
        <v>1</v>
      </c>
      <c r="L381">
        <v>260</v>
      </c>
      <c r="M381" t="s">
        <v>0</v>
      </c>
    </row>
    <row r="382" spans="1:13" ht="12.75" x14ac:dyDescent="0.2">
      <c r="A382" s="1">
        <f t="shared" si="24"/>
        <v>44012</v>
      </c>
      <c r="B382" t="s">
        <v>1346</v>
      </c>
      <c r="C382" t="s">
        <v>15</v>
      </c>
      <c r="D382" t="s">
        <v>609</v>
      </c>
      <c r="E382" t="s">
        <v>610</v>
      </c>
      <c r="F382" t="s">
        <v>18</v>
      </c>
      <c r="G382" t="s">
        <v>611</v>
      </c>
      <c r="H382" t="s">
        <v>612</v>
      </c>
      <c r="I382" t="s">
        <v>1303</v>
      </c>
      <c r="J382" t="s">
        <v>36</v>
      </c>
      <c r="K382">
        <v>1</v>
      </c>
      <c r="L382">
        <v>300</v>
      </c>
      <c r="M382" t="s">
        <v>0</v>
      </c>
    </row>
    <row r="383" spans="1:13" ht="12.75" x14ac:dyDescent="0.2">
      <c r="A383" s="1">
        <f t="shared" si="24"/>
        <v>44012</v>
      </c>
      <c r="B383" t="s">
        <v>1346</v>
      </c>
      <c r="C383" t="s">
        <v>15</v>
      </c>
      <c r="D383" t="s">
        <v>949</v>
      </c>
      <c r="E383" t="s">
        <v>571</v>
      </c>
      <c r="F383" t="s">
        <v>18</v>
      </c>
      <c r="G383" t="s">
        <v>950</v>
      </c>
      <c r="H383" t="s">
        <v>252</v>
      </c>
      <c r="I383" t="s">
        <v>1347</v>
      </c>
      <c r="J383" t="s">
        <v>36</v>
      </c>
      <c r="K383">
        <v>1</v>
      </c>
      <c r="L383">
        <v>300</v>
      </c>
      <c r="M383" t="s">
        <v>0</v>
      </c>
    </row>
    <row r="384" spans="1:13" ht="12.75" x14ac:dyDescent="0.2">
      <c r="A384" s="1">
        <f t="shared" si="24"/>
        <v>44012</v>
      </c>
      <c r="B384" t="s">
        <v>1346</v>
      </c>
      <c r="C384" t="s">
        <v>15</v>
      </c>
      <c r="D384" t="s">
        <v>197</v>
      </c>
      <c r="E384" t="s">
        <v>164</v>
      </c>
      <c r="F384" t="s">
        <v>18</v>
      </c>
      <c r="G384" t="s">
        <v>198</v>
      </c>
      <c r="H384" t="s">
        <v>1274</v>
      </c>
      <c r="I384" t="s">
        <v>1277</v>
      </c>
      <c r="J384" t="s">
        <v>36</v>
      </c>
      <c r="K384">
        <v>1</v>
      </c>
      <c r="L384">
        <v>260</v>
      </c>
      <c r="M384" t="s">
        <v>13</v>
      </c>
    </row>
    <row r="385" spans="1:13" ht="12.75" x14ac:dyDescent="0.2">
      <c r="A385" s="1">
        <f t="shared" si="24"/>
        <v>44012</v>
      </c>
      <c r="B385" t="s">
        <v>1346</v>
      </c>
      <c r="C385" t="s">
        <v>15</v>
      </c>
      <c r="D385" t="s">
        <v>759</v>
      </c>
      <c r="E385" t="s">
        <v>17</v>
      </c>
      <c r="F385" t="s">
        <v>18</v>
      </c>
      <c r="G385" t="s">
        <v>760</v>
      </c>
      <c r="H385" t="s">
        <v>223</v>
      </c>
      <c r="I385" t="s">
        <v>0</v>
      </c>
      <c r="J385" t="s">
        <v>36</v>
      </c>
      <c r="K385">
        <v>1</v>
      </c>
      <c r="L385">
        <v>260</v>
      </c>
      <c r="M385" t="s">
        <v>0</v>
      </c>
    </row>
    <row r="386" spans="1:13" ht="12.75" x14ac:dyDescent="0.2">
      <c r="A386" s="1">
        <f t="shared" ref="A386:A394" si="25">DATEVALUE("2020-07-01")</f>
        <v>44013</v>
      </c>
      <c r="B386" t="s">
        <v>1348</v>
      </c>
      <c r="C386" t="s">
        <v>15</v>
      </c>
      <c r="D386" t="s">
        <v>951</v>
      </c>
      <c r="E386" t="s">
        <v>79</v>
      </c>
      <c r="F386" t="s">
        <v>18</v>
      </c>
      <c r="G386" t="s">
        <v>952</v>
      </c>
      <c r="H386" t="s">
        <v>1268</v>
      </c>
      <c r="I386" t="s">
        <v>876</v>
      </c>
      <c r="J386" t="s">
        <v>106</v>
      </c>
      <c r="K386">
        <v>1</v>
      </c>
      <c r="L386">
        <v>350</v>
      </c>
      <c r="M386" t="s">
        <v>0</v>
      </c>
    </row>
    <row r="387" spans="1:13" ht="12.75" x14ac:dyDescent="0.2">
      <c r="A387" s="1">
        <f t="shared" si="25"/>
        <v>44013</v>
      </c>
      <c r="B387" t="s">
        <v>1348</v>
      </c>
      <c r="C387" t="s">
        <v>15</v>
      </c>
      <c r="D387" t="s">
        <v>82</v>
      </c>
      <c r="E387" t="s">
        <v>83</v>
      </c>
      <c r="F387" t="s">
        <v>18</v>
      </c>
      <c r="G387" t="s">
        <v>84</v>
      </c>
      <c r="H387" t="s">
        <v>1321</v>
      </c>
      <c r="I387" t="s">
        <v>0</v>
      </c>
      <c r="J387" t="s">
        <v>36</v>
      </c>
      <c r="K387">
        <v>1</v>
      </c>
      <c r="L387">
        <v>260</v>
      </c>
      <c r="M387" t="s">
        <v>0</v>
      </c>
    </row>
    <row r="388" spans="1:13" ht="12.75" x14ac:dyDescent="0.2">
      <c r="A388" s="1">
        <f t="shared" si="25"/>
        <v>44013</v>
      </c>
      <c r="B388" t="s">
        <v>1348</v>
      </c>
      <c r="C388" t="s">
        <v>15</v>
      </c>
      <c r="D388" t="s">
        <v>82</v>
      </c>
      <c r="E388" t="s">
        <v>83</v>
      </c>
      <c r="F388" t="s">
        <v>18</v>
      </c>
      <c r="G388" t="s">
        <v>84</v>
      </c>
      <c r="H388" t="s">
        <v>1321</v>
      </c>
      <c r="I388" t="s">
        <v>0</v>
      </c>
      <c r="J388" t="s">
        <v>243</v>
      </c>
      <c r="K388">
        <v>-1</v>
      </c>
      <c r="L388">
        <v>-260</v>
      </c>
      <c r="M388" t="s">
        <v>0</v>
      </c>
    </row>
    <row r="389" spans="1:13" ht="12.75" x14ac:dyDescent="0.2">
      <c r="A389" s="1">
        <f t="shared" si="25"/>
        <v>44013</v>
      </c>
      <c r="B389" t="s">
        <v>1348</v>
      </c>
      <c r="C389" t="s">
        <v>15</v>
      </c>
      <c r="D389" t="s">
        <v>953</v>
      </c>
      <c r="E389" t="s">
        <v>305</v>
      </c>
      <c r="F389" t="s">
        <v>18</v>
      </c>
      <c r="G389" t="s">
        <v>954</v>
      </c>
      <c r="H389" t="s">
        <v>577</v>
      </c>
      <c r="I389" t="s">
        <v>876</v>
      </c>
      <c r="J389" t="s">
        <v>36</v>
      </c>
      <c r="K389">
        <v>1</v>
      </c>
      <c r="L389">
        <v>300</v>
      </c>
      <c r="M389" t="s">
        <v>0</v>
      </c>
    </row>
    <row r="390" spans="1:13" ht="12.75" x14ac:dyDescent="0.2">
      <c r="A390" s="1">
        <f t="shared" si="25"/>
        <v>44013</v>
      </c>
      <c r="B390" t="s">
        <v>1348</v>
      </c>
      <c r="C390" t="s">
        <v>15</v>
      </c>
      <c r="D390" t="s">
        <v>955</v>
      </c>
      <c r="E390" t="s">
        <v>126</v>
      </c>
      <c r="F390" t="s">
        <v>18</v>
      </c>
      <c r="G390" t="s">
        <v>956</v>
      </c>
      <c r="H390" t="s">
        <v>128</v>
      </c>
      <c r="I390" t="s">
        <v>957</v>
      </c>
      <c r="J390" t="s">
        <v>36</v>
      </c>
      <c r="K390">
        <v>1</v>
      </c>
      <c r="L390">
        <v>260</v>
      </c>
      <c r="M390" t="s">
        <v>0</v>
      </c>
    </row>
    <row r="391" spans="1:13" ht="12.75" x14ac:dyDescent="0.2">
      <c r="A391" s="1">
        <f t="shared" si="25"/>
        <v>44013</v>
      </c>
      <c r="B391" t="s">
        <v>1348</v>
      </c>
      <c r="C391" t="s">
        <v>15</v>
      </c>
      <c r="D391" t="s">
        <v>958</v>
      </c>
      <c r="E391" t="s">
        <v>467</v>
      </c>
      <c r="F391" t="s">
        <v>18</v>
      </c>
      <c r="G391" t="s">
        <v>959</v>
      </c>
      <c r="H391" t="s">
        <v>469</v>
      </c>
      <c r="I391" t="s">
        <v>960</v>
      </c>
      <c r="J391" t="s">
        <v>22</v>
      </c>
      <c r="K391">
        <v>1</v>
      </c>
      <c r="L391">
        <v>260</v>
      </c>
      <c r="M391" t="s">
        <v>0</v>
      </c>
    </row>
    <row r="392" spans="1:13" ht="12.75" x14ac:dyDescent="0.2">
      <c r="A392" s="1">
        <f t="shared" si="25"/>
        <v>44013</v>
      </c>
      <c r="B392" t="s">
        <v>1348</v>
      </c>
      <c r="C392" t="s">
        <v>15</v>
      </c>
      <c r="D392" t="s">
        <v>961</v>
      </c>
      <c r="E392" t="s">
        <v>207</v>
      </c>
      <c r="F392" t="s">
        <v>18</v>
      </c>
      <c r="G392" t="s">
        <v>962</v>
      </c>
      <c r="H392" t="s">
        <v>892</v>
      </c>
      <c r="I392" t="s">
        <v>876</v>
      </c>
      <c r="J392" t="s">
        <v>36</v>
      </c>
      <c r="K392">
        <v>1</v>
      </c>
      <c r="L392">
        <v>300</v>
      </c>
      <c r="M392" t="s">
        <v>0</v>
      </c>
    </row>
    <row r="393" spans="1:13" ht="12.75" x14ac:dyDescent="0.2">
      <c r="A393" s="1">
        <f t="shared" si="25"/>
        <v>44013</v>
      </c>
      <c r="B393" t="s">
        <v>1348</v>
      </c>
      <c r="C393" t="s">
        <v>15</v>
      </c>
      <c r="D393" t="s">
        <v>793</v>
      </c>
      <c r="E393" t="s">
        <v>164</v>
      </c>
      <c r="F393" t="s">
        <v>18</v>
      </c>
      <c r="G393" t="s">
        <v>794</v>
      </c>
      <c r="H393" t="s">
        <v>1274</v>
      </c>
      <c r="I393" t="s">
        <v>795</v>
      </c>
      <c r="J393" t="s">
        <v>36</v>
      </c>
      <c r="K393">
        <v>1</v>
      </c>
      <c r="L393">
        <v>260</v>
      </c>
      <c r="M393" t="s">
        <v>0</v>
      </c>
    </row>
    <row r="394" spans="1:13" ht="12.75" x14ac:dyDescent="0.2">
      <c r="A394" s="1">
        <f t="shared" si="25"/>
        <v>44013</v>
      </c>
      <c r="B394" t="s">
        <v>1348</v>
      </c>
      <c r="C394" t="s">
        <v>15</v>
      </c>
      <c r="D394" t="s">
        <v>963</v>
      </c>
      <c r="E394" t="s">
        <v>55</v>
      </c>
      <c r="F394" t="s">
        <v>18</v>
      </c>
      <c r="G394" t="s">
        <v>964</v>
      </c>
      <c r="H394" t="s">
        <v>57</v>
      </c>
      <c r="I394" t="s">
        <v>0</v>
      </c>
      <c r="J394" t="s">
        <v>36</v>
      </c>
      <c r="K394">
        <v>1</v>
      </c>
      <c r="L394">
        <v>260</v>
      </c>
      <c r="M394" t="s">
        <v>0</v>
      </c>
    </row>
    <row r="395" spans="1:13" ht="12.75" x14ac:dyDescent="0.2">
      <c r="A395" s="1">
        <f>DATEVALUE("2020-07-07")</f>
        <v>44019</v>
      </c>
      <c r="B395" t="s">
        <v>965</v>
      </c>
      <c r="C395" t="s">
        <v>15</v>
      </c>
      <c r="D395" t="s">
        <v>966</v>
      </c>
      <c r="E395" t="s">
        <v>610</v>
      </c>
      <c r="F395" t="s">
        <v>18</v>
      </c>
      <c r="G395" t="s">
        <v>967</v>
      </c>
      <c r="H395" t="s">
        <v>612</v>
      </c>
      <c r="I395" t="s">
        <v>968</v>
      </c>
      <c r="J395" t="s">
        <v>22</v>
      </c>
      <c r="K395">
        <v>1</v>
      </c>
      <c r="L395">
        <v>300</v>
      </c>
      <c r="M395" t="s">
        <v>0</v>
      </c>
    </row>
    <row r="396" spans="1:13" ht="12.75" x14ac:dyDescent="0.2">
      <c r="A396" s="1">
        <f>DATEVALUE("2020-07-08")</f>
        <v>44020</v>
      </c>
      <c r="B396" t="s">
        <v>1349</v>
      </c>
      <c r="C396" t="s">
        <v>15</v>
      </c>
      <c r="D396" t="s">
        <v>31</v>
      </c>
      <c r="E396" t="s">
        <v>32</v>
      </c>
      <c r="F396" t="s">
        <v>18</v>
      </c>
      <c r="G396" t="s">
        <v>33</v>
      </c>
      <c r="H396" t="s">
        <v>34</v>
      </c>
      <c r="I396" t="s">
        <v>35</v>
      </c>
      <c r="J396" t="s">
        <v>36</v>
      </c>
      <c r="K396">
        <v>1</v>
      </c>
      <c r="L396">
        <v>260</v>
      </c>
      <c r="M396" t="s">
        <v>0</v>
      </c>
    </row>
    <row r="397" spans="1:13" ht="12.75" x14ac:dyDescent="0.2">
      <c r="A397" s="1">
        <f>DATEVALUE("2020-07-08")</f>
        <v>44020</v>
      </c>
      <c r="B397" t="s">
        <v>1349</v>
      </c>
      <c r="C397" t="s">
        <v>15</v>
      </c>
      <c r="D397" t="s">
        <v>969</v>
      </c>
      <c r="E397" t="s">
        <v>32</v>
      </c>
      <c r="F397" t="s">
        <v>18</v>
      </c>
      <c r="G397" t="s">
        <v>970</v>
      </c>
      <c r="H397" t="s">
        <v>132</v>
      </c>
      <c r="I397" t="s">
        <v>0</v>
      </c>
      <c r="J397" t="s">
        <v>36</v>
      </c>
      <c r="K397">
        <v>1</v>
      </c>
      <c r="L397">
        <v>300</v>
      </c>
      <c r="M397" t="s">
        <v>0</v>
      </c>
    </row>
    <row r="398" spans="1:13" ht="12.75" x14ac:dyDescent="0.2">
      <c r="A398" s="1">
        <f>DATEVALUE("2020-07-08")</f>
        <v>44020</v>
      </c>
      <c r="B398" t="s">
        <v>1349</v>
      </c>
      <c r="C398" t="s">
        <v>15</v>
      </c>
      <c r="D398" t="s">
        <v>971</v>
      </c>
      <c r="E398" t="s">
        <v>227</v>
      </c>
      <c r="F398" t="s">
        <v>18</v>
      </c>
      <c r="G398" t="s">
        <v>972</v>
      </c>
      <c r="H398" t="s">
        <v>229</v>
      </c>
      <c r="I398" t="s">
        <v>973</v>
      </c>
      <c r="J398" t="s">
        <v>36</v>
      </c>
      <c r="K398">
        <v>1</v>
      </c>
      <c r="L398">
        <v>260</v>
      </c>
      <c r="M398" t="s">
        <v>13</v>
      </c>
    </row>
    <row r="399" spans="1:13" ht="12.75" x14ac:dyDescent="0.2">
      <c r="A399" s="1">
        <f>DATEVALUE("2020-07-08")</f>
        <v>44020</v>
      </c>
      <c r="B399" t="s">
        <v>1349</v>
      </c>
      <c r="C399" t="s">
        <v>15</v>
      </c>
      <c r="D399" t="s">
        <v>197</v>
      </c>
      <c r="E399" t="s">
        <v>164</v>
      </c>
      <c r="F399" t="s">
        <v>18</v>
      </c>
      <c r="G399" t="s">
        <v>198</v>
      </c>
      <c r="H399" t="s">
        <v>1274</v>
      </c>
      <c r="I399" t="s">
        <v>1277</v>
      </c>
      <c r="J399" t="s">
        <v>36</v>
      </c>
      <c r="K399">
        <v>1</v>
      </c>
      <c r="L399">
        <v>260</v>
      </c>
      <c r="M399" t="s">
        <v>13</v>
      </c>
    </row>
    <row r="400" spans="1:13" ht="12.75" x14ac:dyDescent="0.2">
      <c r="A400" s="1">
        <f>DATEVALUE("2020-07-09")</f>
        <v>44021</v>
      </c>
      <c r="B400" t="s">
        <v>974</v>
      </c>
      <c r="C400" t="s">
        <v>15</v>
      </c>
      <c r="D400" t="s">
        <v>438</v>
      </c>
      <c r="E400" t="s">
        <v>146</v>
      </c>
      <c r="F400" t="s">
        <v>18</v>
      </c>
      <c r="G400" t="s">
        <v>439</v>
      </c>
      <c r="H400" t="s">
        <v>148</v>
      </c>
      <c r="I400" t="s">
        <v>440</v>
      </c>
      <c r="J400" t="s">
        <v>36</v>
      </c>
      <c r="K400">
        <v>1</v>
      </c>
      <c r="L400">
        <v>300</v>
      </c>
      <c r="M400" t="s">
        <v>0</v>
      </c>
    </row>
    <row r="401" spans="1:13" ht="12.75" x14ac:dyDescent="0.2">
      <c r="A401" s="1">
        <f>DATEVALUE("2020-07-09")</f>
        <v>44021</v>
      </c>
      <c r="B401" t="s">
        <v>974</v>
      </c>
      <c r="C401" t="s">
        <v>15</v>
      </c>
      <c r="D401" t="s">
        <v>333</v>
      </c>
      <c r="E401" t="s">
        <v>17</v>
      </c>
      <c r="F401" t="s">
        <v>18</v>
      </c>
      <c r="G401" t="s">
        <v>335</v>
      </c>
      <c r="H401" t="s">
        <v>223</v>
      </c>
      <c r="I401" t="s">
        <v>272</v>
      </c>
      <c r="J401" t="s">
        <v>36</v>
      </c>
      <c r="K401">
        <v>1</v>
      </c>
      <c r="L401">
        <v>260</v>
      </c>
      <c r="M401" t="s">
        <v>0</v>
      </c>
    </row>
    <row r="402" spans="1:13" ht="12.75" x14ac:dyDescent="0.2">
      <c r="A402" s="1">
        <f>DATEVALUE("2020-07-13")</f>
        <v>44025</v>
      </c>
      <c r="B402" t="s">
        <v>975</v>
      </c>
      <c r="C402" t="s">
        <v>15</v>
      </c>
      <c r="D402" t="s">
        <v>850</v>
      </c>
      <c r="E402" t="s">
        <v>212</v>
      </c>
      <c r="F402" t="s">
        <v>18</v>
      </c>
      <c r="G402" t="s">
        <v>851</v>
      </c>
      <c r="H402" t="s">
        <v>26</v>
      </c>
      <c r="I402" t="s">
        <v>518</v>
      </c>
      <c r="J402" t="s">
        <v>36</v>
      </c>
      <c r="K402">
        <v>1</v>
      </c>
      <c r="L402">
        <v>260</v>
      </c>
      <c r="M402" t="s">
        <v>0</v>
      </c>
    </row>
    <row r="403" spans="1:13" ht="12.75" x14ac:dyDescent="0.2">
      <c r="A403" s="1">
        <f>DATEVALUE("2020-07-13")</f>
        <v>44025</v>
      </c>
      <c r="B403" t="s">
        <v>975</v>
      </c>
      <c r="C403" t="s">
        <v>15</v>
      </c>
      <c r="D403" t="s">
        <v>82</v>
      </c>
      <c r="E403" t="s">
        <v>83</v>
      </c>
      <c r="F403" t="s">
        <v>18</v>
      </c>
      <c r="G403" t="s">
        <v>84</v>
      </c>
      <c r="H403" t="s">
        <v>1350</v>
      </c>
      <c r="I403" t="s">
        <v>911</v>
      </c>
      <c r="J403" t="s">
        <v>36</v>
      </c>
      <c r="K403">
        <v>1</v>
      </c>
      <c r="L403">
        <v>260</v>
      </c>
      <c r="M403" t="s">
        <v>0</v>
      </c>
    </row>
    <row r="404" spans="1:13" ht="12.75" x14ac:dyDescent="0.2">
      <c r="A404" s="1">
        <f>DATEVALUE("2020-07-13")</f>
        <v>44025</v>
      </c>
      <c r="B404" t="s">
        <v>975</v>
      </c>
      <c r="C404" t="s">
        <v>15</v>
      </c>
      <c r="D404" t="s">
        <v>976</v>
      </c>
      <c r="E404" t="s">
        <v>168</v>
      </c>
      <c r="F404" t="s">
        <v>18</v>
      </c>
      <c r="G404" t="s">
        <v>977</v>
      </c>
      <c r="H404" t="s">
        <v>170</v>
      </c>
      <c r="I404" t="s">
        <v>0</v>
      </c>
      <c r="J404" t="s">
        <v>106</v>
      </c>
      <c r="K404">
        <v>1</v>
      </c>
      <c r="L404">
        <v>350</v>
      </c>
      <c r="M404" t="s">
        <v>0</v>
      </c>
    </row>
    <row r="405" spans="1:13" ht="12.75" x14ac:dyDescent="0.2">
      <c r="A405" s="1">
        <f>DATEVALUE("2020-07-13")</f>
        <v>44025</v>
      </c>
      <c r="B405" t="s">
        <v>975</v>
      </c>
      <c r="C405" t="s">
        <v>15</v>
      </c>
      <c r="D405" t="s">
        <v>206</v>
      </c>
      <c r="E405" t="s">
        <v>207</v>
      </c>
      <c r="F405" t="s">
        <v>18</v>
      </c>
      <c r="G405" t="s">
        <v>208</v>
      </c>
      <c r="H405" t="s">
        <v>209</v>
      </c>
      <c r="I405" t="s">
        <v>210</v>
      </c>
      <c r="J405" t="s">
        <v>106</v>
      </c>
      <c r="K405">
        <v>1</v>
      </c>
      <c r="L405">
        <v>350</v>
      </c>
      <c r="M405" t="s">
        <v>0</v>
      </c>
    </row>
    <row r="406" spans="1:13" ht="12.75" x14ac:dyDescent="0.2">
      <c r="A406" s="1">
        <f>DATEVALUE("2020-07-15")</f>
        <v>44027</v>
      </c>
      <c r="B406" t="s">
        <v>978</v>
      </c>
      <c r="C406" t="s">
        <v>15</v>
      </c>
      <c r="D406" t="s">
        <v>979</v>
      </c>
      <c r="E406" t="s">
        <v>828</v>
      </c>
      <c r="F406" t="s">
        <v>18</v>
      </c>
      <c r="G406" t="s">
        <v>980</v>
      </c>
      <c r="H406" t="s">
        <v>981</v>
      </c>
      <c r="I406" t="s">
        <v>982</v>
      </c>
      <c r="J406" t="s">
        <v>22</v>
      </c>
      <c r="K406">
        <v>1</v>
      </c>
      <c r="L406">
        <v>260</v>
      </c>
      <c r="M406" t="s">
        <v>0</v>
      </c>
    </row>
    <row r="407" spans="1:13" ht="12.75" x14ac:dyDescent="0.2">
      <c r="A407" s="1">
        <f>DATEVALUE("2020-07-15")</f>
        <v>44027</v>
      </c>
      <c r="B407" t="s">
        <v>978</v>
      </c>
      <c r="C407" t="s">
        <v>15</v>
      </c>
      <c r="D407" t="s">
        <v>461</v>
      </c>
      <c r="E407" t="s">
        <v>126</v>
      </c>
      <c r="F407" t="s">
        <v>18</v>
      </c>
      <c r="G407" t="s">
        <v>462</v>
      </c>
      <c r="H407" t="s">
        <v>128</v>
      </c>
      <c r="I407" t="s">
        <v>463</v>
      </c>
      <c r="J407" t="s">
        <v>36</v>
      </c>
      <c r="K407">
        <v>1</v>
      </c>
      <c r="L407">
        <v>260</v>
      </c>
      <c r="M407" t="s">
        <v>0</v>
      </c>
    </row>
    <row r="408" spans="1:13" ht="12.75" x14ac:dyDescent="0.2">
      <c r="A408" s="1">
        <f>DATEVALUE("2020-07-16")</f>
        <v>44028</v>
      </c>
      <c r="B408" t="s">
        <v>983</v>
      </c>
      <c r="C408" t="s">
        <v>15</v>
      </c>
      <c r="D408" t="s">
        <v>262</v>
      </c>
      <c r="E408" t="s">
        <v>38</v>
      </c>
      <c r="F408" t="s">
        <v>18</v>
      </c>
      <c r="G408" t="s">
        <v>263</v>
      </c>
      <c r="H408" t="s">
        <v>264</v>
      </c>
      <c r="I408" t="s">
        <v>265</v>
      </c>
      <c r="J408" t="s">
        <v>36</v>
      </c>
      <c r="K408">
        <v>1</v>
      </c>
      <c r="L408">
        <v>260</v>
      </c>
      <c r="M408" t="s">
        <v>0</v>
      </c>
    </row>
    <row r="409" spans="1:13" ht="12.75" x14ac:dyDescent="0.2">
      <c r="A409" s="1">
        <f>DATEVALUE("2020-07-16")</f>
        <v>44028</v>
      </c>
      <c r="B409" t="s">
        <v>983</v>
      </c>
      <c r="C409" t="s">
        <v>15</v>
      </c>
      <c r="D409" t="s">
        <v>984</v>
      </c>
      <c r="E409" t="s">
        <v>985</v>
      </c>
      <c r="F409" t="s">
        <v>18</v>
      </c>
      <c r="G409" t="s">
        <v>986</v>
      </c>
      <c r="H409" t="s">
        <v>987</v>
      </c>
      <c r="I409" t="s">
        <v>988</v>
      </c>
      <c r="J409" t="s">
        <v>36</v>
      </c>
      <c r="K409">
        <v>1</v>
      </c>
      <c r="L409">
        <v>260</v>
      </c>
      <c r="M409" t="s">
        <v>0</v>
      </c>
    </row>
    <row r="410" spans="1:13" ht="12.75" x14ac:dyDescent="0.2">
      <c r="A410" s="1">
        <f>DATEVALUE("2020-07-16")</f>
        <v>44028</v>
      </c>
      <c r="B410" t="s">
        <v>983</v>
      </c>
      <c r="C410" t="s">
        <v>15</v>
      </c>
      <c r="D410" t="s">
        <v>637</v>
      </c>
      <c r="E410" t="s">
        <v>173</v>
      </c>
      <c r="F410" t="s">
        <v>18</v>
      </c>
      <c r="G410" t="s">
        <v>638</v>
      </c>
      <c r="H410" t="s">
        <v>201</v>
      </c>
      <c r="I410" t="s">
        <v>0</v>
      </c>
      <c r="J410" t="s">
        <v>106</v>
      </c>
      <c r="K410">
        <v>1</v>
      </c>
      <c r="L410">
        <v>350</v>
      </c>
      <c r="M410" t="s">
        <v>0</v>
      </c>
    </row>
    <row r="411" spans="1:13" ht="12.75" x14ac:dyDescent="0.2">
      <c r="A411" s="1">
        <f>DATEVALUE("2020-07-22")</f>
        <v>44034</v>
      </c>
      <c r="B411" t="s">
        <v>1351</v>
      </c>
      <c r="C411" t="s">
        <v>15</v>
      </c>
      <c r="D411" t="s">
        <v>534</v>
      </c>
      <c r="E411" t="s">
        <v>64</v>
      </c>
      <c r="F411" t="s">
        <v>18</v>
      </c>
      <c r="G411" t="s">
        <v>535</v>
      </c>
      <c r="H411" t="s">
        <v>66</v>
      </c>
      <c r="I411" t="s">
        <v>536</v>
      </c>
      <c r="J411" t="s">
        <v>36</v>
      </c>
      <c r="K411">
        <v>1</v>
      </c>
      <c r="L411">
        <v>260</v>
      </c>
      <c r="M411" t="s">
        <v>0</v>
      </c>
    </row>
    <row r="412" spans="1:13" ht="12.75" x14ac:dyDescent="0.2">
      <c r="A412" s="1">
        <f>DATEVALUE("2020-07-23")</f>
        <v>44035</v>
      </c>
      <c r="B412" t="s">
        <v>1352</v>
      </c>
      <c r="C412" t="s">
        <v>15</v>
      </c>
      <c r="D412" t="s">
        <v>350</v>
      </c>
      <c r="E412" t="s">
        <v>74</v>
      </c>
      <c r="F412" t="s">
        <v>18</v>
      </c>
      <c r="G412" t="s">
        <v>351</v>
      </c>
      <c r="H412" t="s">
        <v>352</v>
      </c>
      <c r="I412" t="s">
        <v>230</v>
      </c>
      <c r="J412" t="s">
        <v>36</v>
      </c>
      <c r="K412">
        <v>1</v>
      </c>
      <c r="L412">
        <v>260</v>
      </c>
      <c r="M412" t="s">
        <v>0</v>
      </c>
    </row>
    <row r="413" spans="1:13" ht="12.75" x14ac:dyDescent="0.2">
      <c r="A413" s="1">
        <f>DATEVALUE("2020-07-23")</f>
        <v>44035</v>
      </c>
      <c r="B413" t="s">
        <v>1352</v>
      </c>
      <c r="C413" t="s">
        <v>15</v>
      </c>
      <c r="D413" t="s">
        <v>446</v>
      </c>
      <c r="E413" t="s">
        <v>90</v>
      </c>
      <c r="F413" t="s">
        <v>18</v>
      </c>
      <c r="G413" t="s">
        <v>447</v>
      </c>
      <c r="H413" t="s">
        <v>92</v>
      </c>
      <c r="I413" t="s">
        <v>162</v>
      </c>
      <c r="J413" t="s">
        <v>36</v>
      </c>
      <c r="K413">
        <v>1</v>
      </c>
      <c r="L413">
        <v>260</v>
      </c>
      <c r="M413" t="s">
        <v>0</v>
      </c>
    </row>
    <row r="414" spans="1:13" ht="12.75" x14ac:dyDescent="0.2">
      <c r="A414" s="1">
        <f>DATEVALUE("2020-07-23")</f>
        <v>44035</v>
      </c>
      <c r="B414" t="s">
        <v>1352</v>
      </c>
      <c r="C414" t="s">
        <v>15</v>
      </c>
      <c r="D414" t="s">
        <v>856</v>
      </c>
      <c r="E414" t="s">
        <v>779</v>
      </c>
      <c r="F414" t="s">
        <v>18</v>
      </c>
      <c r="G414" t="s">
        <v>857</v>
      </c>
      <c r="H414" t="s">
        <v>858</v>
      </c>
      <c r="I414" t="s">
        <v>133</v>
      </c>
      <c r="J414" t="s">
        <v>36</v>
      </c>
      <c r="K414">
        <v>1</v>
      </c>
      <c r="L414">
        <v>260</v>
      </c>
      <c r="M414" t="s">
        <v>0</v>
      </c>
    </row>
    <row r="415" spans="1:13" ht="12.75" x14ac:dyDescent="0.2">
      <c r="A415" s="1">
        <f>DATEVALUE("2020-07-23")</f>
        <v>44035</v>
      </c>
      <c r="B415" t="s">
        <v>1352</v>
      </c>
      <c r="C415" t="s">
        <v>15</v>
      </c>
      <c r="D415" t="s">
        <v>448</v>
      </c>
      <c r="E415" t="s">
        <v>203</v>
      </c>
      <c r="F415" t="s">
        <v>18</v>
      </c>
      <c r="G415" t="s">
        <v>449</v>
      </c>
      <c r="H415" t="s">
        <v>205</v>
      </c>
      <c r="I415" t="s">
        <v>162</v>
      </c>
      <c r="J415" t="s">
        <v>36</v>
      </c>
      <c r="K415">
        <v>1</v>
      </c>
      <c r="L415">
        <v>260</v>
      </c>
      <c r="M415" t="s">
        <v>0</v>
      </c>
    </row>
    <row r="416" spans="1:13" ht="12.75" x14ac:dyDescent="0.2">
      <c r="A416" s="1">
        <f>DATEVALUE("2020-07-24")</f>
        <v>44036</v>
      </c>
      <c r="B416" t="s">
        <v>989</v>
      </c>
      <c r="C416" t="s">
        <v>15</v>
      </c>
      <c r="D416" t="s">
        <v>990</v>
      </c>
      <c r="E416" t="s">
        <v>991</v>
      </c>
      <c r="F416" t="s">
        <v>18</v>
      </c>
      <c r="G416" t="s">
        <v>992</v>
      </c>
      <c r="H416" t="s">
        <v>993</v>
      </c>
      <c r="I416" t="s">
        <v>98</v>
      </c>
      <c r="J416" t="s">
        <v>106</v>
      </c>
      <c r="K416">
        <v>1</v>
      </c>
      <c r="L416">
        <v>350</v>
      </c>
      <c r="M416" t="s">
        <v>0</v>
      </c>
    </row>
    <row r="417" spans="1:13" ht="12.75" x14ac:dyDescent="0.2">
      <c r="A417" s="1">
        <f>DATEVALUE("2020-07-24")</f>
        <v>44036</v>
      </c>
      <c r="B417" t="s">
        <v>989</v>
      </c>
      <c r="C417" t="s">
        <v>15</v>
      </c>
      <c r="D417" t="s">
        <v>976</v>
      </c>
      <c r="E417" t="s">
        <v>168</v>
      </c>
      <c r="F417" t="s">
        <v>18</v>
      </c>
      <c r="G417" t="s">
        <v>977</v>
      </c>
      <c r="H417" t="s">
        <v>170</v>
      </c>
      <c r="I417" t="s">
        <v>0</v>
      </c>
      <c r="J417" t="s">
        <v>36</v>
      </c>
      <c r="K417">
        <v>1</v>
      </c>
      <c r="L417">
        <v>260</v>
      </c>
      <c r="M417" t="s">
        <v>13</v>
      </c>
    </row>
    <row r="418" spans="1:13" ht="12.75" x14ac:dyDescent="0.2">
      <c r="A418" s="1">
        <f>DATEVALUE("2020-07-28")</f>
        <v>44040</v>
      </c>
      <c r="B418" t="s">
        <v>1353</v>
      </c>
      <c r="C418" t="s">
        <v>15</v>
      </c>
      <c r="D418" t="s">
        <v>994</v>
      </c>
      <c r="E418" t="s">
        <v>173</v>
      </c>
      <c r="F418" t="s">
        <v>18</v>
      </c>
      <c r="G418" t="s">
        <v>491</v>
      </c>
      <c r="H418" t="s">
        <v>490</v>
      </c>
      <c r="I418" t="s">
        <v>98</v>
      </c>
      <c r="J418" t="s">
        <v>36</v>
      </c>
      <c r="K418">
        <v>1</v>
      </c>
      <c r="L418">
        <v>260</v>
      </c>
      <c r="M418" t="s">
        <v>0</v>
      </c>
    </row>
    <row r="419" spans="1:13" ht="12.75" x14ac:dyDescent="0.2">
      <c r="A419" s="1">
        <f>DATEVALUE("2020-07-29")</f>
        <v>44041</v>
      </c>
      <c r="B419" t="s">
        <v>995</v>
      </c>
      <c r="C419" t="s">
        <v>15</v>
      </c>
      <c r="D419" t="s">
        <v>432</v>
      </c>
      <c r="E419" t="s">
        <v>433</v>
      </c>
      <c r="F419" t="s">
        <v>18</v>
      </c>
      <c r="G419" t="s">
        <v>996</v>
      </c>
      <c r="H419" t="s">
        <v>435</v>
      </c>
      <c r="I419" t="s">
        <v>436</v>
      </c>
      <c r="J419" t="s">
        <v>106</v>
      </c>
      <c r="K419">
        <v>1</v>
      </c>
      <c r="L419">
        <v>400</v>
      </c>
      <c r="M419" t="s">
        <v>0</v>
      </c>
    </row>
    <row r="420" spans="1:13" ht="12.75" x14ac:dyDescent="0.2">
      <c r="A420" s="1">
        <f>DATEVALUE("2020-07-29")</f>
        <v>44041</v>
      </c>
      <c r="B420" t="s">
        <v>995</v>
      </c>
      <c r="C420" t="s">
        <v>15</v>
      </c>
      <c r="D420" t="s">
        <v>438</v>
      </c>
      <c r="E420" t="s">
        <v>146</v>
      </c>
      <c r="F420" t="s">
        <v>18</v>
      </c>
      <c r="G420" t="s">
        <v>439</v>
      </c>
      <c r="H420" t="s">
        <v>148</v>
      </c>
      <c r="I420" t="s">
        <v>440</v>
      </c>
      <c r="J420" t="s">
        <v>36</v>
      </c>
      <c r="K420">
        <v>1</v>
      </c>
      <c r="L420">
        <v>260</v>
      </c>
      <c r="M420" t="s">
        <v>13</v>
      </c>
    </row>
    <row r="421" spans="1:13" ht="12.75" x14ac:dyDescent="0.2">
      <c r="A421" s="1">
        <f>DATEVALUE("2020-07-30")</f>
        <v>44042</v>
      </c>
      <c r="B421" t="s">
        <v>1354</v>
      </c>
      <c r="C421" t="s">
        <v>15</v>
      </c>
      <c r="D421" t="s">
        <v>997</v>
      </c>
      <c r="E421" t="s">
        <v>79</v>
      </c>
      <c r="F421" t="s">
        <v>18</v>
      </c>
      <c r="G421" t="s">
        <v>998</v>
      </c>
      <c r="H421" t="s">
        <v>1268</v>
      </c>
      <c r="I421" t="s">
        <v>21</v>
      </c>
      <c r="J421" t="s">
        <v>36</v>
      </c>
      <c r="K421">
        <v>1</v>
      </c>
      <c r="L421">
        <v>260</v>
      </c>
      <c r="M421" t="s">
        <v>13</v>
      </c>
    </row>
    <row r="422" spans="1:13" ht="12.75" x14ac:dyDescent="0.2">
      <c r="A422" s="1">
        <f>DATEVALUE("2020-07-30")</f>
        <v>44042</v>
      </c>
      <c r="B422" t="s">
        <v>1354</v>
      </c>
      <c r="C422" t="s">
        <v>15</v>
      </c>
      <c r="D422" t="s">
        <v>856</v>
      </c>
      <c r="E422" t="s">
        <v>779</v>
      </c>
      <c r="F422" t="s">
        <v>18</v>
      </c>
      <c r="G422" t="s">
        <v>857</v>
      </c>
      <c r="H422" t="s">
        <v>858</v>
      </c>
      <c r="I422" t="s">
        <v>133</v>
      </c>
      <c r="J422" t="s">
        <v>36</v>
      </c>
      <c r="K422">
        <v>1</v>
      </c>
      <c r="L422">
        <v>260</v>
      </c>
      <c r="M422" t="s">
        <v>0</v>
      </c>
    </row>
    <row r="423" spans="1:13" ht="12.75" x14ac:dyDescent="0.2">
      <c r="A423" s="1">
        <f>DATEVALUE("2020-08-04")</f>
        <v>44047</v>
      </c>
      <c r="B423" t="s">
        <v>999</v>
      </c>
      <c r="C423" t="s">
        <v>15</v>
      </c>
      <c r="D423" t="s">
        <v>1000</v>
      </c>
      <c r="E423" t="s">
        <v>164</v>
      </c>
      <c r="F423" t="s">
        <v>18</v>
      </c>
      <c r="G423" t="s">
        <v>1001</v>
      </c>
      <c r="H423" t="s">
        <v>26</v>
      </c>
      <c r="I423" t="s">
        <v>0</v>
      </c>
      <c r="J423" t="s">
        <v>36</v>
      </c>
      <c r="K423">
        <v>1</v>
      </c>
      <c r="L423">
        <v>260</v>
      </c>
      <c r="M423" t="s">
        <v>0</v>
      </c>
    </row>
    <row r="424" spans="1:13" ht="12.75" x14ac:dyDescent="0.2">
      <c r="A424" s="1">
        <f>DATEVALUE("2020-08-05")</f>
        <v>44048</v>
      </c>
      <c r="B424" t="s">
        <v>1002</v>
      </c>
      <c r="C424" t="s">
        <v>15</v>
      </c>
      <c r="D424" t="s">
        <v>1003</v>
      </c>
      <c r="E424" t="s">
        <v>300</v>
      </c>
      <c r="F424" t="s">
        <v>18</v>
      </c>
      <c r="G424" t="s">
        <v>1004</v>
      </c>
      <c r="H424" t="s">
        <v>1005</v>
      </c>
      <c r="I424" t="s">
        <v>1006</v>
      </c>
      <c r="J424" t="s">
        <v>36</v>
      </c>
      <c r="K424">
        <v>1</v>
      </c>
      <c r="L424">
        <v>300</v>
      </c>
      <c r="M424" t="s">
        <v>0</v>
      </c>
    </row>
    <row r="425" spans="1:13" ht="12.75" x14ac:dyDescent="0.2">
      <c r="A425" s="1">
        <f>DATEVALUE("2020-08-06")</f>
        <v>44049</v>
      </c>
      <c r="B425" t="s">
        <v>1355</v>
      </c>
      <c r="C425" t="s">
        <v>15</v>
      </c>
      <c r="D425" t="s">
        <v>134</v>
      </c>
      <c r="E425" t="s">
        <v>79</v>
      </c>
      <c r="F425" t="s">
        <v>18</v>
      </c>
      <c r="G425" t="s">
        <v>80</v>
      </c>
      <c r="H425" t="s">
        <v>1007</v>
      </c>
      <c r="I425" t="s">
        <v>0</v>
      </c>
      <c r="J425" t="s">
        <v>22</v>
      </c>
      <c r="K425">
        <v>1</v>
      </c>
      <c r="L425">
        <v>260</v>
      </c>
      <c r="M425" t="s">
        <v>0</v>
      </c>
    </row>
    <row r="426" spans="1:13" ht="12.75" x14ac:dyDescent="0.2">
      <c r="A426" s="1">
        <f>DATEVALUE("2020-08-06")</f>
        <v>44049</v>
      </c>
      <c r="B426" t="s">
        <v>1355</v>
      </c>
      <c r="C426" t="s">
        <v>15</v>
      </c>
      <c r="D426" t="s">
        <v>1008</v>
      </c>
      <c r="E426" t="s">
        <v>146</v>
      </c>
      <c r="F426" t="s">
        <v>18</v>
      </c>
      <c r="G426" t="s">
        <v>1009</v>
      </c>
      <c r="H426" t="s">
        <v>148</v>
      </c>
      <c r="I426" t="s">
        <v>1010</v>
      </c>
      <c r="J426" t="s">
        <v>36</v>
      </c>
      <c r="K426">
        <v>1</v>
      </c>
      <c r="L426">
        <v>300</v>
      </c>
      <c r="M426" t="s">
        <v>0</v>
      </c>
    </row>
    <row r="427" spans="1:13" ht="12.75" x14ac:dyDescent="0.2">
      <c r="A427" s="1">
        <f>DATEVALUE("2020-08-06")</f>
        <v>44049</v>
      </c>
      <c r="B427" t="s">
        <v>1355</v>
      </c>
      <c r="C427" t="s">
        <v>15</v>
      </c>
      <c r="D427" t="s">
        <v>1011</v>
      </c>
      <c r="E427" t="s">
        <v>173</v>
      </c>
      <c r="F427" t="s">
        <v>18</v>
      </c>
      <c r="G427" t="s">
        <v>1012</v>
      </c>
      <c r="H427" t="s">
        <v>201</v>
      </c>
      <c r="I427" t="s">
        <v>81</v>
      </c>
      <c r="J427" t="s">
        <v>106</v>
      </c>
      <c r="K427">
        <v>1</v>
      </c>
      <c r="L427">
        <v>350</v>
      </c>
      <c r="M427" t="s">
        <v>0</v>
      </c>
    </row>
    <row r="428" spans="1:13" ht="12.75" x14ac:dyDescent="0.2">
      <c r="A428" s="1">
        <f>DATEVALUE("2020-08-06")</f>
        <v>44049</v>
      </c>
      <c r="B428" t="s">
        <v>1355</v>
      </c>
      <c r="C428" t="s">
        <v>15</v>
      </c>
      <c r="D428" t="s">
        <v>1013</v>
      </c>
      <c r="E428" t="s">
        <v>540</v>
      </c>
      <c r="F428" t="s">
        <v>18</v>
      </c>
      <c r="G428" t="s">
        <v>1014</v>
      </c>
      <c r="H428" t="s">
        <v>549</v>
      </c>
      <c r="I428" t="s">
        <v>460</v>
      </c>
      <c r="J428" t="s">
        <v>36</v>
      </c>
      <c r="K428">
        <v>1</v>
      </c>
      <c r="L428">
        <v>260</v>
      </c>
      <c r="M428" t="s">
        <v>0</v>
      </c>
    </row>
    <row r="429" spans="1:13" ht="12.75" x14ac:dyDescent="0.2">
      <c r="A429" s="1">
        <f>DATEVALUE("2020-08-07")</f>
        <v>44050</v>
      </c>
      <c r="B429" t="s">
        <v>1015</v>
      </c>
      <c r="C429" t="s">
        <v>15</v>
      </c>
      <c r="D429" t="s">
        <v>31</v>
      </c>
      <c r="E429" t="s">
        <v>32</v>
      </c>
      <c r="F429" t="s">
        <v>18</v>
      </c>
      <c r="G429" t="s">
        <v>33</v>
      </c>
      <c r="H429" t="s">
        <v>34</v>
      </c>
      <c r="I429" t="s">
        <v>35</v>
      </c>
      <c r="J429" t="s">
        <v>36</v>
      </c>
      <c r="K429">
        <v>1</v>
      </c>
      <c r="L429">
        <v>260</v>
      </c>
      <c r="M429" t="s">
        <v>13</v>
      </c>
    </row>
    <row r="430" spans="1:13" ht="12.75" x14ac:dyDescent="0.2">
      <c r="A430" s="1">
        <f>DATEVALUE("2020-08-07")</f>
        <v>44050</v>
      </c>
      <c r="B430" t="s">
        <v>1015</v>
      </c>
      <c r="C430" t="s">
        <v>15</v>
      </c>
      <c r="D430" t="s">
        <v>1016</v>
      </c>
      <c r="E430" t="s">
        <v>360</v>
      </c>
      <c r="F430" t="s">
        <v>18</v>
      </c>
      <c r="G430" t="s">
        <v>1017</v>
      </c>
      <c r="H430" t="s">
        <v>1356</v>
      </c>
      <c r="I430" t="s">
        <v>1357</v>
      </c>
      <c r="J430" t="s">
        <v>36</v>
      </c>
      <c r="K430">
        <v>1</v>
      </c>
      <c r="L430">
        <v>260</v>
      </c>
      <c r="M430" t="s">
        <v>0</v>
      </c>
    </row>
    <row r="431" spans="1:13" ht="12.75" x14ac:dyDescent="0.2">
      <c r="A431" s="1">
        <f>DATEVALUE("2020-08-11")</f>
        <v>44054</v>
      </c>
      <c r="B431" t="s">
        <v>1358</v>
      </c>
      <c r="C431" t="s">
        <v>15</v>
      </c>
      <c r="D431" t="s">
        <v>118</v>
      </c>
      <c r="E431" t="s">
        <v>24</v>
      </c>
      <c r="F431" t="s">
        <v>18</v>
      </c>
      <c r="G431" t="s">
        <v>119</v>
      </c>
      <c r="H431" t="s">
        <v>26</v>
      </c>
      <c r="I431" t="s">
        <v>120</v>
      </c>
      <c r="J431" t="s">
        <v>22</v>
      </c>
      <c r="K431">
        <v>1</v>
      </c>
      <c r="L431">
        <v>300</v>
      </c>
      <c r="M431" t="s">
        <v>0</v>
      </c>
    </row>
    <row r="432" spans="1:13" ht="12.75" x14ac:dyDescent="0.2">
      <c r="A432" s="1">
        <f>DATEVALUE("2020-08-11")</f>
        <v>44054</v>
      </c>
      <c r="B432" t="s">
        <v>1358</v>
      </c>
      <c r="C432" t="s">
        <v>15</v>
      </c>
      <c r="D432" t="s">
        <v>1018</v>
      </c>
      <c r="E432" t="s">
        <v>1019</v>
      </c>
      <c r="F432" t="s">
        <v>18</v>
      </c>
      <c r="G432" t="s">
        <v>1020</v>
      </c>
      <c r="H432" t="s">
        <v>26</v>
      </c>
      <c r="I432" t="s">
        <v>1021</v>
      </c>
      <c r="J432" t="s">
        <v>36</v>
      </c>
      <c r="K432">
        <v>1</v>
      </c>
      <c r="L432">
        <v>300</v>
      </c>
      <c r="M432" t="s">
        <v>0</v>
      </c>
    </row>
    <row r="433" spans="1:13" ht="12.75" x14ac:dyDescent="0.2">
      <c r="A433" s="1">
        <f>DATEVALUE("2020-08-11")</f>
        <v>44054</v>
      </c>
      <c r="B433" t="s">
        <v>1358</v>
      </c>
      <c r="C433" t="s">
        <v>15</v>
      </c>
      <c r="D433" t="s">
        <v>461</v>
      </c>
      <c r="E433" t="s">
        <v>126</v>
      </c>
      <c r="F433" t="s">
        <v>18</v>
      </c>
      <c r="G433" t="s">
        <v>462</v>
      </c>
      <c r="H433" t="s">
        <v>128</v>
      </c>
      <c r="I433" t="s">
        <v>463</v>
      </c>
      <c r="J433" t="s">
        <v>36</v>
      </c>
      <c r="K433">
        <v>1</v>
      </c>
      <c r="L433">
        <v>260</v>
      </c>
      <c r="M433" t="s">
        <v>0</v>
      </c>
    </row>
    <row r="434" spans="1:13" ht="12.75" x14ac:dyDescent="0.2">
      <c r="A434" s="1">
        <f>DATEVALUE("2020-08-12")</f>
        <v>44055</v>
      </c>
      <c r="B434" t="s">
        <v>1359</v>
      </c>
      <c r="C434" t="s">
        <v>15</v>
      </c>
      <c r="D434" t="s">
        <v>871</v>
      </c>
      <c r="E434" t="s">
        <v>83</v>
      </c>
      <c r="F434" t="s">
        <v>18</v>
      </c>
      <c r="G434" t="s">
        <v>872</v>
      </c>
      <c r="H434" t="s">
        <v>259</v>
      </c>
      <c r="I434" t="s">
        <v>873</v>
      </c>
      <c r="J434" t="s">
        <v>106</v>
      </c>
      <c r="K434">
        <v>1</v>
      </c>
      <c r="L434">
        <v>350</v>
      </c>
      <c r="M434" t="s">
        <v>0</v>
      </c>
    </row>
    <row r="435" spans="1:13" ht="12.75" x14ac:dyDescent="0.2">
      <c r="A435" s="1">
        <f>DATEVALUE("2020-08-12")</f>
        <v>44055</v>
      </c>
      <c r="B435" t="s">
        <v>1359</v>
      </c>
      <c r="C435" t="s">
        <v>15</v>
      </c>
      <c r="D435" t="s">
        <v>955</v>
      </c>
      <c r="E435" t="s">
        <v>126</v>
      </c>
      <c r="F435" t="s">
        <v>18</v>
      </c>
      <c r="G435" t="s">
        <v>956</v>
      </c>
      <c r="H435" t="s">
        <v>128</v>
      </c>
      <c r="I435" t="s">
        <v>957</v>
      </c>
      <c r="J435" t="s">
        <v>36</v>
      </c>
      <c r="K435">
        <v>1</v>
      </c>
      <c r="L435">
        <v>260</v>
      </c>
      <c r="M435" t="s">
        <v>0</v>
      </c>
    </row>
    <row r="436" spans="1:13" ht="12.75" x14ac:dyDescent="0.2">
      <c r="A436" s="1">
        <f>DATEVALUE("2020-08-19")</f>
        <v>44062</v>
      </c>
      <c r="B436" t="s">
        <v>1360</v>
      </c>
      <c r="C436" t="s">
        <v>15</v>
      </c>
      <c r="D436" t="s">
        <v>1022</v>
      </c>
      <c r="E436" t="s">
        <v>828</v>
      </c>
      <c r="F436" t="s">
        <v>18</v>
      </c>
      <c r="G436" t="s">
        <v>1023</v>
      </c>
      <c r="H436" t="s">
        <v>830</v>
      </c>
      <c r="I436" t="s">
        <v>282</v>
      </c>
      <c r="J436" t="s">
        <v>36</v>
      </c>
      <c r="K436">
        <v>1</v>
      </c>
      <c r="L436">
        <v>260</v>
      </c>
      <c r="M436" t="s">
        <v>0</v>
      </c>
    </row>
    <row r="437" spans="1:13" ht="12.75" x14ac:dyDescent="0.2">
      <c r="A437" s="1">
        <f>DATEVALUE("2020-08-19")</f>
        <v>44062</v>
      </c>
      <c r="B437" t="s">
        <v>1360</v>
      </c>
      <c r="C437" t="s">
        <v>15</v>
      </c>
      <c r="D437" t="s">
        <v>1024</v>
      </c>
      <c r="E437" t="s">
        <v>373</v>
      </c>
      <c r="F437" t="s">
        <v>18</v>
      </c>
      <c r="G437" t="s">
        <v>1025</v>
      </c>
      <c r="H437" t="s">
        <v>1293</v>
      </c>
      <c r="I437" t="s">
        <v>1026</v>
      </c>
      <c r="J437" t="s">
        <v>36</v>
      </c>
      <c r="K437">
        <v>1</v>
      </c>
      <c r="L437">
        <v>300</v>
      </c>
      <c r="M437" t="s">
        <v>0</v>
      </c>
    </row>
    <row r="438" spans="1:13" ht="12.75" x14ac:dyDescent="0.2">
      <c r="A438" s="1">
        <f>DATEVALUE("2020-08-20")</f>
        <v>44063</v>
      </c>
      <c r="B438" t="s">
        <v>1361</v>
      </c>
      <c r="C438" t="s">
        <v>15</v>
      </c>
      <c r="D438" t="s">
        <v>1027</v>
      </c>
      <c r="E438" t="s">
        <v>763</v>
      </c>
      <c r="F438" t="s">
        <v>18</v>
      </c>
      <c r="G438" t="s">
        <v>1028</v>
      </c>
      <c r="H438" t="s">
        <v>765</v>
      </c>
      <c r="I438" t="s">
        <v>1029</v>
      </c>
      <c r="J438" t="s">
        <v>36</v>
      </c>
      <c r="K438">
        <v>1</v>
      </c>
      <c r="L438">
        <v>300</v>
      </c>
      <c r="M438" t="s">
        <v>0</v>
      </c>
    </row>
    <row r="439" spans="1:13" ht="12.75" x14ac:dyDescent="0.2">
      <c r="A439" s="1">
        <f>DATEVALUE("2020-08-20")</f>
        <v>44063</v>
      </c>
      <c r="B439" t="s">
        <v>1361</v>
      </c>
      <c r="C439" t="s">
        <v>15</v>
      </c>
      <c r="D439" t="s">
        <v>856</v>
      </c>
      <c r="E439" t="s">
        <v>779</v>
      </c>
      <c r="F439" t="s">
        <v>18</v>
      </c>
      <c r="G439" t="s">
        <v>857</v>
      </c>
      <c r="H439" t="s">
        <v>858</v>
      </c>
      <c r="I439" t="s">
        <v>133</v>
      </c>
      <c r="J439" t="s">
        <v>36</v>
      </c>
      <c r="K439">
        <v>1</v>
      </c>
      <c r="L439">
        <v>260</v>
      </c>
      <c r="M439" t="s">
        <v>0</v>
      </c>
    </row>
    <row r="440" spans="1:13" ht="12.75" x14ac:dyDescent="0.2">
      <c r="A440" s="1">
        <f>DATEVALUE("2020-08-20")</f>
        <v>44063</v>
      </c>
      <c r="B440" t="s">
        <v>1361</v>
      </c>
      <c r="C440" t="s">
        <v>15</v>
      </c>
      <c r="D440" t="s">
        <v>438</v>
      </c>
      <c r="E440" t="s">
        <v>146</v>
      </c>
      <c r="F440" t="s">
        <v>18</v>
      </c>
      <c r="G440" t="s">
        <v>439</v>
      </c>
      <c r="H440" t="s">
        <v>148</v>
      </c>
      <c r="I440" t="s">
        <v>440</v>
      </c>
      <c r="J440" t="s">
        <v>36</v>
      </c>
      <c r="K440">
        <v>1</v>
      </c>
      <c r="L440">
        <v>300</v>
      </c>
      <c r="M440" t="s">
        <v>0</v>
      </c>
    </row>
    <row r="441" spans="1:13" ht="12.75" x14ac:dyDescent="0.2">
      <c r="A441" s="1">
        <f>DATEVALUE("2020-08-20")</f>
        <v>44063</v>
      </c>
      <c r="B441" t="s">
        <v>1361</v>
      </c>
      <c r="C441" t="s">
        <v>15</v>
      </c>
      <c r="D441" t="s">
        <v>1030</v>
      </c>
      <c r="E441" t="s">
        <v>1031</v>
      </c>
      <c r="F441" t="s">
        <v>18</v>
      </c>
      <c r="G441" t="s">
        <v>1032</v>
      </c>
      <c r="H441" t="s">
        <v>326</v>
      </c>
      <c r="I441" t="s">
        <v>1033</v>
      </c>
      <c r="J441" t="s">
        <v>36</v>
      </c>
      <c r="K441">
        <v>1</v>
      </c>
      <c r="L441">
        <v>260</v>
      </c>
      <c r="M441" t="s">
        <v>0</v>
      </c>
    </row>
    <row r="442" spans="1:13" ht="12.75" x14ac:dyDescent="0.2">
      <c r="A442" s="1">
        <f>DATEVALUE("2020-08-20")</f>
        <v>44063</v>
      </c>
      <c r="B442" t="s">
        <v>1361</v>
      </c>
      <c r="C442" t="s">
        <v>15</v>
      </c>
      <c r="D442" t="s">
        <v>994</v>
      </c>
      <c r="E442" t="s">
        <v>173</v>
      </c>
      <c r="F442" t="s">
        <v>18</v>
      </c>
      <c r="G442" t="s">
        <v>491</v>
      </c>
      <c r="H442" t="s">
        <v>490</v>
      </c>
      <c r="I442" t="s">
        <v>1034</v>
      </c>
      <c r="J442" t="s">
        <v>36</v>
      </c>
      <c r="K442">
        <v>1</v>
      </c>
      <c r="L442">
        <v>260</v>
      </c>
      <c r="M442" t="s">
        <v>13</v>
      </c>
    </row>
    <row r="443" spans="1:13" ht="12.75" x14ac:dyDescent="0.2">
      <c r="A443" s="1">
        <f>DATEVALUE("2020-08-25")</f>
        <v>44068</v>
      </c>
      <c r="B443" t="s">
        <v>1362</v>
      </c>
      <c r="C443" t="s">
        <v>15</v>
      </c>
      <c r="D443" t="s">
        <v>1035</v>
      </c>
      <c r="E443" t="s">
        <v>457</v>
      </c>
      <c r="F443" t="s">
        <v>18</v>
      </c>
      <c r="G443" t="s">
        <v>1036</v>
      </c>
      <c r="H443" t="s">
        <v>459</v>
      </c>
      <c r="I443" t="s">
        <v>313</v>
      </c>
      <c r="J443" t="s">
        <v>36</v>
      </c>
      <c r="K443">
        <v>1</v>
      </c>
      <c r="L443">
        <v>260</v>
      </c>
      <c r="M443" t="s">
        <v>0</v>
      </c>
    </row>
    <row r="444" spans="1:13" ht="12.75" x14ac:dyDescent="0.2">
      <c r="A444" s="1">
        <f>DATEVALUE("2020-08-25")</f>
        <v>44068</v>
      </c>
      <c r="B444" t="s">
        <v>1362</v>
      </c>
      <c r="C444" t="s">
        <v>15</v>
      </c>
      <c r="D444" t="s">
        <v>1027</v>
      </c>
      <c r="E444" t="s">
        <v>763</v>
      </c>
      <c r="F444" t="s">
        <v>18</v>
      </c>
      <c r="G444" t="s">
        <v>1037</v>
      </c>
      <c r="H444" t="s">
        <v>1038</v>
      </c>
      <c r="I444" t="s">
        <v>1039</v>
      </c>
      <c r="J444" t="s">
        <v>36</v>
      </c>
      <c r="K444">
        <v>1</v>
      </c>
      <c r="L444">
        <v>300</v>
      </c>
      <c r="M444" t="s">
        <v>0</v>
      </c>
    </row>
    <row r="445" spans="1:13" ht="12.75" x14ac:dyDescent="0.2">
      <c r="A445" s="1">
        <f>DATEVALUE("2020-08-25")</f>
        <v>44068</v>
      </c>
      <c r="B445" t="s">
        <v>1362</v>
      </c>
      <c r="C445" t="s">
        <v>15</v>
      </c>
      <c r="D445" t="s">
        <v>1040</v>
      </c>
      <c r="E445" t="s">
        <v>108</v>
      </c>
      <c r="F445" t="s">
        <v>18</v>
      </c>
      <c r="G445" t="s">
        <v>1041</v>
      </c>
      <c r="H445" t="s">
        <v>175</v>
      </c>
      <c r="I445" t="s">
        <v>1042</v>
      </c>
      <c r="J445" t="s">
        <v>36</v>
      </c>
      <c r="K445">
        <v>1</v>
      </c>
      <c r="L445">
        <v>260</v>
      </c>
      <c r="M445" t="s">
        <v>0</v>
      </c>
    </row>
    <row r="446" spans="1:13" ht="12.75" x14ac:dyDescent="0.2">
      <c r="A446" s="1">
        <f>DATEVALUE("2020-08-26")</f>
        <v>44069</v>
      </c>
      <c r="B446" t="s">
        <v>1363</v>
      </c>
      <c r="C446" t="s">
        <v>15</v>
      </c>
      <c r="D446" t="s">
        <v>1043</v>
      </c>
      <c r="E446" t="s">
        <v>104</v>
      </c>
      <c r="F446" t="s">
        <v>18</v>
      </c>
      <c r="G446" t="s">
        <v>1044</v>
      </c>
      <c r="H446" t="s">
        <v>1331</v>
      </c>
      <c r="I446" t="s">
        <v>1045</v>
      </c>
      <c r="J446" t="s">
        <v>22</v>
      </c>
      <c r="K446">
        <v>1</v>
      </c>
      <c r="L446">
        <v>260</v>
      </c>
      <c r="M446" t="s">
        <v>0</v>
      </c>
    </row>
    <row r="447" spans="1:13" ht="12.75" x14ac:dyDescent="0.2">
      <c r="A447" s="1">
        <f>DATEVALUE("2020-08-27")</f>
        <v>44070</v>
      </c>
      <c r="B447" t="s">
        <v>1364</v>
      </c>
      <c r="C447" t="s">
        <v>15</v>
      </c>
      <c r="D447" t="s">
        <v>1046</v>
      </c>
      <c r="E447" t="s">
        <v>1047</v>
      </c>
      <c r="F447" t="s">
        <v>18</v>
      </c>
      <c r="G447" t="s">
        <v>1048</v>
      </c>
      <c r="H447" t="s">
        <v>1049</v>
      </c>
      <c r="I447" t="s">
        <v>190</v>
      </c>
      <c r="J447" t="s">
        <v>36</v>
      </c>
      <c r="K447">
        <v>1</v>
      </c>
      <c r="L447">
        <v>260</v>
      </c>
      <c r="M447" t="s">
        <v>0</v>
      </c>
    </row>
    <row r="448" spans="1:13" ht="12.75" x14ac:dyDescent="0.2">
      <c r="A448" s="1">
        <f>DATEVALUE("2020-08-27")</f>
        <v>44070</v>
      </c>
      <c r="B448" t="s">
        <v>1364</v>
      </c>
      <c r="C448" t="s">
        <v>15</v>
      </c>
      <c r="D448" t="s">
        <v>1050</v>
      </c>
      <c r="E448" t="s">
        <v>104</v>
      </c>
      <c r="F448" t="s">
        <v>18</v>
      </c>
      <c r="G448" t="s">
        <v>1051</v>
      </c>
      <c r="H448" t="s">
        <v>1052</v>
      </c>
      <c r="I448" t="s">
        <v>190</v>
      </c>
      <c r="J448" t="s">
        <v>36</v>
      </c>
      <c r="K448">
        <v>1</v>
      </c>
      <c r="L448">
        <v>260</v>
      </c>
      <c r="M448" t="s">
        <v>0</v>
      </c>
    </row>
    <row r="449" spans="1:13" ht="12.75" x14ac:dyDescent="0.2">
      <c r="A449" s="1">
        <f>DATEVALUE("2020-09-02")</f>
        <v>44076</v>
      </c>
      <c r="B449" t="s">
        <v>1053</v>
      </c>
      <c r="C449" t="s">
        <v>15</v>
      </c>
      <c r="D449" t="s">
        <v>341</v>
      </c>
      <c r="E449" t="s">
        <v>342</v>
      </c>
      <c r="F449" t="s">
        <v>18</v>
      </c>
      <c r="G449" t="s">
        <v>343</v>
      </c>
      <c r="H449" t="s">
        <v>344</v>
      </c>
      <c r="I449" t="s">
        <v>345</v>
      </c>
      <c r="J449" t="s">
        <v>36</v>
      </c>
      <c r="K449">
        <v>1</v>
      </c>
      <c r="L449">
        <v>260</v>
      </c>
      <c r="M449" t="s">
        <v>0</v>
      </c>
    </row>
    <row r="450" spans="1:13" ht="12.75" x14ac:dyDescent="0.2">
      <c r="A450" s="1">
        <f>DATEVALUE("2020-09-09")</f>
        <v>44083</v>
      </c>
      <c r="B450" t="s">
        <v>1365</v>
      </c>
      <c r="C450" t="s">
        <v>15</v>
      </c>
      <c r="D450" t="s">
        <v>1054</v>
      </c>
      <c r="E450" t="s">
        <v>1055</v>
      </c>
      <c r="F450" t="s">
        <v>18</v>
      </c>
      <c r="G450" t="s">
        <v>1056</v>
      </c>
      <c r="H450" t="s">
        <v>1057</v>
      </c>
      <c r="I450" t="s">
        <v>1058</v>
      </c>
      <c r="J450" t="s">
        <v>22</v>
      </c>
      <c r="K450">
        <v>1</v>
      </c>
      <c r="L450">
        <v>260</v>
      </c>
      <c r="M450" t="s">
        <v>0</v>
      </c>
    </row>
    <row r="451" spans="1:13" ht="12.75" x14ac:dyDescent="0.2">
      <c r="A451" s="1">
        <f>DATEVALUE("2020-09-09")</f>
        <v>44083</v>
      </c>
      <c r="B451" t="s">
        <v>1365</v>
      </c>
      <c r="C451" t="s">
        <v>15</v>
      </c>
      <c r="D451" t="s">
        <v>82</v>
      </c>
      <c r="E451" t="s">
        <v>83</v>
      </c>
      <c r="F451" t="s">
        <v>18</v>
      </c>
      <c r="G451" t="s">
        <v>1059</v>
      </c>
      <c r="H451" t="s">
        <v>1337</v>
      </c>
      <c r="I451" t="s">
        <v>1060</v>
      </c>
      <c r="J451" t="s">
        <v>36</v>
      </c>
      <c r="K451">
        <v>1</v>
      </c>
      <c r="L451">
        <v>260</v>
      </c>
      <c r="M451" t="s">
        <v>0</v>
      </c>
    </row>
    <row r="452" spans="1:13" ht="12.75" x14ac:dyDescent="0.2">
      <c r="A452" s="1">
        <f>DATEVALUE("2020-09-09")</f>
        <v>44083</v>
      </c>
      <c r="B452" t="s">
        <v>1365</v>
      </c>
      <c r="C452" t="s">
        <v>15</v>
      </c>
      <c r="D452" t="s">
        <v>1061</v>
      </c>
      <c r="E452" t="s">
        <v>407</v>
      </c>
      <c r="F452" t="s">
        <v>18</v>
      </c>
      <c r="G452" t="s">
        <v>1062</v>
      </c>
      <c r="H452" t="s">
        <v>409</v>
      </c>
      <c r="I452" t="s">
        <v>1063</v>
      </c>
      <c r="J452" t="s">
        <v>36</v>
      </c>
      <c r="K452">
        <v>1</v>
      </c>
      <c r="L452">
        <v>260</v>
      </c>
      <c r="M452" t="s">
        <v>0</v>
      </c>
    </row>
    <row r="453" spans="1:13" ht="12.75" x14ac:dyDescent="0.2">
      <c r="A453" s="1">
        <f>DATEVALUE("2020-09-10")</f>
        <v>44084</v>
      </c>
      <c r="B453" t="s">
        <v>1064</v>
      </c>
      <c r="C453" t="s">
        <v>15</v>
      </c>
      <c r="D453" t="s">
        <v>1065</v>
      </c>
      <c r="E453" t="s">
        <v>1066</v>
      </c>
      <c r="F453" t="s">
        <v>18</v>
      </c>
      <c r="G453" t="s">
        <v>1067</v>
      </c>
      <c r="H453" t="s">
        <v>66</v>
      </c>
      <c r="I453" t="s">
        <v>1068</v>
      </c>
      <c r="J453" t="s">
        <v>36</v>
      </c>
      <c r="K453">
        <v>1</v>
      </c>
      <c r="L453">
        <v>260</v>
      </c>
      <c r="M453" t="s">
        <v>0</v>
      </c>
    </row>
    <row r="454" spans="1:13" ht="12.75" x14ac:dyDescent="0.2">
      <c r="A454" s="1">
        <f>DATEVALUE("2020-09-10")</f>
        <v>44084</v>
      </c>
      <c r="B454" t="s">
        <v>1064</v>
      </c>
      <c r="C454" t="s">
        <v>15</v>
      </c>
      <c r="D454" t="s">
        <v>239</v>
      </c>
      <c r="E454" t="s">
        <v>74</v>
      </c>
      <c r="F454" t="s">
        <v>18</v>
      </c>
      <c r="G454" t="s">
        <v>240</v>
      </c>
      <c r="H454" t="s">
        <v>241</v>
      </c>
      <c r="I454" t="s">
        <v>242</v>
      </c>
      <c r="J454" t="s">
        <v>36</v>
      </c>
      <c r="K454">
        <v>1</v>
      </c>
      <c r="L454">
        <v>260</v>
      </c>
      <c r="M454" t="s">
        <v>0</v>
      </c>
    </row>
    <row r="455" spans="1:13" ht="12.75" x14ac:dyDescent="0.2">
      <c r="A455" s="1">
        <f>DATEVALUE("2020-09-10")</f>
        <v>44084</v>
      </c>
      <c r="B455" t="s">
        <v>1064</v>
      </c>
      <c r="C455" t="s">
        <v>15</v>
      </c>
      <c r="D455" t="s">
        <v>969</v>
      </c>
      <c r="E455" t="s">
        <v>32</v>
      </c>
      <c r="F455" t="s">
        <v>18</v>
      </c>
      <c r="G455" t="s">
        <v>970</v>
      </c>
      <c r="H455" t="s">
        <v>132</v>
      </c>
      <c r="I455" t="s">
        <v>0</v>
      </c>
      <c r="J455" t="s">
        <v>22</v>
      </c>
      <c r="K455">
        <v>1</v>
      </c>
      <c r="L455">
        <v>300</v>
      </c>
      <c r="M455" t="s">
        <v>0</v>
      </c>
    </row>
    <row r="456" spans="1:13" ht="12.75" x14ac:dyDescent="0.2">
      <c r="A456" s="1">
        <f>DATEVALUE("2020-09-15")</f>
        <v>44089</v>
      </c>
      <c r="B456" t="s">
        <v>1069</v>
      </c>
      <c r="C456" t="s">
        <v>15</v>
      </c>
      <c r="D456" t="s">
        <v>1070</v>
      </c>
      <c r="E456" t="s">
        <v>828</v>
      </c>
      <c r="F456" t="s">
        <v>18</v>
      </c>
      <c r="G456" t="s">
        <v>1071</v>
      </c>
      <c r="H456" t="s">
        <v>830</v>
      </c>
      <c r="I456" t="s">
        <v>1072</v>
      </c>
      <c r="J456" t="s">
        <v>22</v>
      </c>
      <c r="K456">
        <v>1</v>
      </c>
      <c r="L456">
        <v>260</v>
      </c>
      <c r="M456" t="s">
        <v>0</v>
      </c>
    </row>
    <row r="457" spans="1:13" ht="12.75" x14ac:dyDescent="0.2">
      <c r="A457" s="1">
        <f>DATEVALUE("2020-09-15")</f>
        <v>44089</v>
      </c>
      <c r="B457" t="s">
        <v>1069</v>
      </c>
      <c r="C457" t="s">
        <v>15</v>
      </c>
      <c r="D457" t="s">
        <v>156</v>
      </c>
      <c r="E457" t="s">
        <v>991</v>
      </c>
      <c r="F457" t="s">
        <v>18</v>
      </c>
      <c r="G457" t="s">
        <v>158</v>
      </c>
      <c r="H457" t="s">
        <v>144</v>
      </c>
      <c r="I457" t="s">
        <v>159</v>
      </c>
      <c r="J457" t="s">
        <v>22</v>
      </c>
      <c r="K457">
        <v>1</v>
      </c>
      <c r="L457">
        <v>300</v>
      </c>
      <c r="M457" t="s">
        <v>0</v>
      </c>
    </row>
    <row r="458" spans="1:13" ht="12.75" x14ac:dyDescent="0.2">
      <c r="A458" s="1">
        <f>DATEVALUE("2020-09-15")</f>
        <v>44089</v>
      </c>
      <c r="B458" t="s">
        <v>1069</v>
      </c>
      <c r="C458" t="s">
        <v>15</v>
      </c>
      <c r="D458" t="s">
        <v>163</v>
      </c>
      <c r="E458" t="s">
        <v>164</v>
      </c>
      <c r="F458" t="s">
        <v>18</v>
      </c>
      <c r="G458" t="s">
        <v>165</v>
      </c>
      <c r="H458" t="s">
        <v>1274</v>
      </c>
      <c r="I458" t="s">
        <v>166</v>
      </c>
      <c r="J458" t="s">
        <v>106</v>
      </c>
      <c r="K458">
        <v>1</v>
      </c>
      <c r="L458">
        <v>350</v>
      </c>
      <c r="M458" t="s">
        <v>0</v>
      </c>
    </row>
    <row r="459" spans="1:13" ht="12.75" x14ac:dyDescent="0.2">
      <c r="A459" s="1">
        <f>DATEVALUE("2020-09-15")</f>
        <v>44089</v>
      </c>
      <c r="B459" t="s">
        <v>1069</v>
      </c>
      <c r="C459" t="s">
        <v>15</v>
      </c>
      <c r="D459" t="s">
        <v>1073</v>
      </c>
      <c r="E459" t="s">
        <v>203</v>
      </c>
      <c r="F459" t="s">
        <v>18</v>
      </c>
      <c r="G459" t="s">
        <v>449</v>
      </c>
      <c r="H459" t="s">
        <v>205</v>
      </c>
      <c r="I459" t="s">
        <v>162</v>
      </c>
      <c r="J459" t="s">
        <v>36</v>
      </c>
      <c r="K459">
        <v>1</v>
      </c>
      <c r="L459">
        <v>260</v>
      </c>
      <c r="M459" t="s">
        <v>0</v>
      </c>
    </row>
    <row r="460" spans="1:13" ht="12.75" x14ac:dyDescent="0.2">
      <c r="A460" s="1">
        <f>DATEVALUE("2020-09-16")</f>
        <v>44090</v>
      </c>
      <c r="B460" t="s">
        <v>1074</v>
      </c>
      <c r="C460" t="s">
        <v>15</v>
      </c>
      <c r="D460" t="s">
        <v>1075</v>
      </c>
      <c r="E460" t="s">
        <v>74</v>
      </c>
      <c r="F460" t="s">
        <v>18</v>
      </c>
      <c r="G460" t="s">
        <v>1076</v>
      </c>
      <c r="H460" t="s">
        <v>352</v>
      </c>
      <c r="I460" t="s">
        <v>1077</v>
      </c>
      <c r="J460" t="s">
        <v>36</v>
      </c>
      <c r="K460">
        <v>1</v>
      </c>
      <c r="L460">
        <v>260</v>
      </c>
      <c r="M460" t="s">
        <v>0</v>
      </c>
    </row>
    <row r="461" spans="1:13" ht="12.75" x14ac:dyDescent="0.2">
      <c r="A461" s="1">
        <f t="shared" ref="A461:A467" si="26">DATEVALUE("2020-09-17")</f>
        <v>44091</v>
      </c>
      <c r="B461" t="s">
        <v>1078</v>
      </c>
      <c r="C461" t="s">
        <v>15</v>
      </c>
      <c r="D461" t="s">
        <v>1079</v>
      </c>
      <c r="E461" t="s">
        <v>74</v>
      </c>
      <c r="F461" t="s">
        <v>18</v>
      </c>
      <c r="G461" t="s">
        <v>1080</v>
      </c>
      <c r="H461" t="s">
        <v>241</v>
      </c>
      <c r="I461" t="s">
        <v>1081</v>
      </c>
      <c r="J461" t="s">
        <v>36</v>
      </c>
      <c r="K461">
        <v>1</v>
      </c>
      <c r="L461">
        <v>260</v>
      </c>
      <c r="M461" t="s">
        <v>0</v>
      </c>
    </row>
    <row r="462" spans="1:13" ht="12.75" x14ac:dyDescent="0.2">
      <c r="A462" s="1">
        <f t="shared" si="26"/>
        <v>44091</v>
      </c>
      <c r="B462" t="s">
        <v>1078</v>
      </c>
      <c r="C462" t="s">
        <v>15</v>
      </c>
      <c r="D462" t="s">
        <v>82</v>
      </c>
      <c r="E462" t="s">
        <v>83</v>
      </c>
      <c r="F462" t="s">
        <v>18</v>
      </c>
      <c r="G462" t="s">
        <v>84</v>
      </c>
      <c r="H462" t="s">
        <v>1269</v>
      </c>
      <c r="I462" t="s">
        <v>1082</v>
      </c>
      <c r="J462" t="s">
        <v>36</v>
      </c>
      <c r="K462">
        <v>1</v>
      </c>
      <c r="L462">
        <v>260</v>
      </c>
      <c r="M462" t="s">
        <v>0</v>
      </c>
    </row>
    <row r="463" spans="1:13" ht="12.75" x14ac:dyDescent="0.2">
      <c r="A463" s="1">
        <f t="shared" si="26"/>
        <v>44091</v>
      </c>
      <c r="B463" t="s">
        <v>1078</v>
      </c>
      <c r="C463" t="s">
        <v>15</v>
      </c>
      <c r="D463" t="s">
        <v>377</v>
      </c>
      <c r="E463" t="s">
        <v>90</v>
      </c>
      <c r="F463" t="s">
        <v>18</v>
      </c>
      <c r="G463" t="s">
        <v>378</v>
      </c>
      <c r="H463" t="s">
        <v>92</v>
      </c>
      <c r="I463" t="s">
        <v>345</v>
      </c>
      <c r="J463" t="s">
        <v>36</v>
      </c>
      <c r="K463">
        <v>1</v>
      </c>
      <c r="L463">
        <v>234</v>
      </c>
      <c r="M463" t="s">
        <v>0</v>
      </c>
    </row>
    <row r="464" spans="1:13" ht="12.75" x14ac:dyDescent="0.2">
      <c r="A464" s="1">
        <f t="shared" si="26"/>
        <v>44091</v>
      </c>
      <c r="B464" t="s">
        <v>1078</v>
      </c>
      <c r="C464" t="s">
        <v>15</v>
      </c>
      <c r="D464" t="s">
        <v>856</v>
      </c>
      <c r="E464" t="s">
        <v>779</v>
      </c>
      <c r="F464" t="s">
        <v>18</v>
      </c>
      <c r="G464" t="s">
        <v>857</v>
      </c>
      <c r="H464" t="s">
        <v>858</v>
      </c>
      <c r="I464" t="s">
        <v>133</v>
      </c>
      <c r="J464" t="s">
        <v>36</v>
      </c>
      <c r="K464">
        <v>1</v>
      </c>
      <c r="L464">
        <v>234</v>
      </c>
      <c r="M464" t="s">
        <v>0</v>
      </c>
    </row>
    <row r="465" spans="1:13" ht="12.75" x14ac:dyDescent="0.2">
      <c r="A465" s="1">
        <f t="shared" si="26"/>
        <v>44091</v>
      </c>
      <c r="B465" t="s">
        <v>1078</v>
      </c>
      <c r="C465" t="s">
        <v>15</v>
      </c>
      <c r="D465" t="s">
        <v>1083</v>
      </c>
      <c r="E465" t="s">
        <v>250</v>
      </c>
      <c r="F465" t="s">
        <v>18</v>
      </c>
      <c r="G465" t="s">
        <v>1084</v>
      </c>
      <c r="H465" t="s">
        <v>1338</v>
      </c>
      <c r="I465" t="s">
        <v>1085</v>
      </c>
      <c r="J465" t="s">
        <v>106</v>
      </c>
      <c r="K465">
        <v>1</v>
      </c>
      <c r="L465">
        <v>400</v>
      </c>
      <c r="M465" t="s">
        <v>0</v>
      </c>
    </row>
    <row r="466" spans="1:13" ht="12.75" x14ac:dyDescent="0.2">
      <c r="A466" s="1">
        <f t="shared" si="26"/>
        <v>44091</v>
      </c>
      <c r="B466" t="s">
        <v>1078</v>
      </c>
      <c r="C466" t="s">
        <v>15</v>
      </c>
      <c r="D466" t="s">
        <v>759</v>
      </c>
      <c r="E466" t="s">
        <v>17</v>
      </c>
      <c r="F466" t="s">
        <v>18</v>
      </c>
      <c r="G466" t="s">
        <v>760</v>
      </c>
      <c r="H466" t="s">
        <v>223</v>
      </c>
      <c r="I466" t="s">
        <v>1086</v>
      </c>
      <c r="J466" t="s">
        <v>36</v>
      </c>
      <c r="K466">
        <v>1</v>
      </c>
      <c r="L466">
        <v>260</v>
      </c>
      <c r="M466" t="s">
        <v>0</v>
      </c>
    </row>
    <row r="467" spans="1:13" ht="12.75" x14ac:dyDescent="0.2">
      <c r="A467" s="1">
        <f t="shared" si="26"/>
        <v>44091</v>
      </c>
      <c r="B467" t="s">
        <v>1078</v>
      </c>
      <c r="C467" t="s">
        <v>15</v>
      </c>
      <c r="D467" t="s">
        <v>723</v>
      </c>
      <c r="E467" t="s">
        <v>724</v>
      </c>
      <c r="F467" t="s">
        <v>18</v>
      </c>
      <c r="G467" t="s">
        <v>725</v>
      </c>
      <c r="H467" t="s">
        <v>237</v>
      </c>
      <c r="I467" t="s">
        <v>1087</v>
      </c>
      <c r="J467" t="s">
        <v>36</v>
      </c>
      <c r="K467">
        <v>1</v>
      </c>
      <c r="L467">
        <v>260</v>
      </c>
      <c r="M467" t="s">
        <v>0</v>
      </c>
    </row>
    <row r="468" spans="1:13" ht="12.75" x14ac:dyDescent="0.2">
      <c r="A468" s="1">
        <f>DATEVALUE("2020-09-18")</f>
        <v>44092</v>
      </c>
      <c r="B468" t="s">
        <v>1366</v>
      </c>
      <c r="C468" t="s">
        <v>15</v>
      </c>
      <c r="D468" t="s">
        <v>1088</v>
      </c>
      <c r="E468" t="s">
        <v>296</v>
      </c>
      <c r="F468" t="s">
        <v>18</v>
      </c>
      <c r="G468" t="s">
        <v>1089</v>
      </c>
      <c r="H468" t="s">
        <v>298</v>
      </c>
      <c r="I468" t="s">
        <v>1090</v>
      </c>
      <c r="J468" t="s">
        <v>36</v>
      </c>
      <c r="K468">
        <v>1</v>
      </c>
      <c r="L468">
        <v>270</v>
      </c>
      <c r="M468" t="s">
        <v>0</v>
      </c>
    </row>
    <row r="469" spans="1:13" ht="12.75" x14ac:dyDescent="0.2">
      <c r="A469" s="1">
        <f>DATEVALUE("2020-09-18")</f>
        <v>44092</v>
      </c>
      <c r="B469" t="s">
        <v>1366</v>
      </c>
      <c r="C469" t="s">
        <v>15</v>
      </c>
      <c r="D469" t="s">
        <v>461</v>
      </c>
      <c r="E469" t="s">
        <v>126</v>
      </c>
      <c r="F469" t="s">
        <v>18</v>
      </c>
      <c r="G469" t="s">
        <v>462</v>
      </c>
      <c r="H469" t="s">
        <v>128</v>
      </c>
      <c r="I469" t="s">
        <v>463</v>
      </c>
      <c r="J469" t="s">
        <v>22</v>
      </c>
      <c r="K469">
        <v>1</v>
      </c>
      <c r="L469">
        <v>234</v>
      </c>
      <c r="M469" t="s">
        <v>0</v>
      </c>
    </row>
    <row r="470" spans="1:13" ht="12.75" x14ac:dyDescent="0.2">
      <c r="A470" s="1">
        <f>DATEVALUE("2020-09-18")</f>
        <v>44092</v>
      </c>
      <c r="B470" t="s">
        <v>1366</v>
      </c>
      <c r="C470" t="s">
        <v>15</v>
      </c>
      <c r="D470" t="s">
        <v>1091</v>
      </c>
      <c r="E470" t="s">
        <v>540</v>
      </c>
      <c r="F470" t="s">
        <v>18</v>
      </c>
      <c r="G470" t="s">
        <v>1092</v>
      </c>
      <c r="H470" t="s">
        <v>542</v>
      </c>
      <c r="I470" t="s">
        <v>1093</v>
      </c>
      <c r="J470" t="s">
        <v>36</v>
      </c>
      <c r="K470">
        <v>1</v>
      </c>
      <c r="L470">
        <v>234</v>
      </c>
      <c r="M470" t="s">
        <v>0</v>
      </c>
    </row>
    <row r="471" spans="1:13" ht="12.75" x14ac:dyDescent="0.2">
      <c r="A471" s="1">
        <f>DATEVALUE("2020-09-18")</f>
        <v>44092</v>
      </c>
      <c r="B471" t="s">
        <v>1366</v>
      </c>
      <c r="C471" t="s">
        <v>15</v>
      </c>
      <c r="D471" t="s">
        <v>1094</v>
      </c>
      <c r="E471" t="s">
        <v>671</v>
      </c>
      <c r="F471" t="s">
        <v>18</v>
      </c>
      <c r="G471" t="s">
        <v>1095</v>
      </c>
      <c r="H471" t="s">
        <v>673</v>
      </c>
      <c r="I471" t="s">
        <v>1096</v>
      </c>
      <c r="J471" t="s">
        <v>36</v>
      </c>
      <c r="K471">
        <v>1</v>
      </c>
      <c r="L471">
        <v>234</v>
      </c>
      <c r="M471" t="s">
        <v>0</v>
      </c>
    </row>
    <row r="472" spans="1:13" ht="12.75" x14ac:dyDescent="0.2">
      <c r="A472" s="1">
        <f>DATEVALUE("2020-09-22")</f>
        <v>44096</v>
      </c>
      <c r="B472" t="s">
        <v>1367</v>
      </c>
      <c r="C472" t="s">
        <v>15</v>
      </c>
      <c r="D472" t="s">
        <v>266</v>
      </c>
      <c r="E472" t="s">
        <v>83</v>
      </c>
      <c r="F472" t="s">
        <v>18</v>
      </c>
      <c r="G472" t="s">
        <v>838</v>
      </c>
      <c r="H472" t="s">
        <v>259</v>
      </c>
      <c r="I472" t="s">
        <v>839</v>
      </c>
      <c r="J472" t="s">
        <v>106</v>
      </c>
      <c r="K472">
        <v>1</v>
      </c>
      <c r="L472">
        <v>350</v>
      </c>
      <c r="M472" t="s">
        <v>0</v>
      </c>
    </row>
    <row r="473" spans="1:13" ht="12.75" x14ac:dyDescent="0.2">
      <c r="A473" s="1">
        <f>DATEVALUE("2020-09-22")</f>
        <v>44096</v>
      </c>
      <c r="B473" t="s">
        <v>1367</v>
      </c>
      <c r="C473" t="s">
        <v>15</v>
      </c>
      <c r="D473" t="s">
        <v>314</v>
      </c>
      <c r="E473" t="s">
        <v>315</v>
      </c>
      <c r="F473" t="s">
        <v>18</v>
      </c>
      <c r="G473" t="s">
        <v>316</v>
      </c>
      <c r="H473" t="s">
        <v>317</v>
      </c>
      <c r="I473" t="s">
        <v>318</v>
      </c>
      <c r="J473" t="s">
        <v>36</v>
      </c>
      <c r="K473">
        <v>1</v>
      </c>
      <c r="L473">
        <v>260</v>
      </c>
      <c r="M473" t="s">
        <v>0</v>
      </c>
    </row>
    <row r="474" spans="1:13" ht="12.75" x14ac:dyDescent="0.2">
      <c r="A474" s="1">
        <f>DATEVALUE("2020-09-22")</f>
        <v>44096</v>
      </c>
      <c r="B474" t="s">
        <v>1367</v>
      </c>
      <c r="C474" t="s">
        <v>15</v>
      </c>
      <c r="D474" t="s">
        <v>406</v>
      </c>
      <c r="E474" t="s">
        <v>407</v>
      </c>
      <c r="F474" t="s">
        <v>18</v>
      </c>
      <c r="G474" t="s">
        <v>408</v>
      </c>
      <c r="H474" t="s">
        <v>409</v>
      </c>
      <c r="I474" t="s">
        <v>410</v>
      </c>
      <c r="J474" t="s">
        <v>22</v>
      </c>
      <c r="K474">
        <v>1</v>
      </c>
      <c r="L474">
        <v>260</v>
      </c>
      <c r="M474" t="s">
        <v>0</v>
      </c>
    </row>
    <row r="475" spans="1:13" ht="12.75" x14ac:dyDescent="0.2">
      <c r="A475" s="1">
        <f>DATEVALUE("2020-09-22")</f>
        <v>44096</v>
      </c>
      <c r="B475" t="s">
        <v>1367</v>
      </c>
      <c r="C475" t="s">
        <v>15</v>
      </c>
      <c r="D475" t="s">
        <v>1097</v>
      </c>
      <c r="E475" t="s">
        <v>55</v>
      </c>
      <c r="F475" t="s">
        <v>18</v>
      </c>
      <c r="G475" t="s">
        <v>1098</v>
      </c>
      <c r="H475" t="s">
        <v>532</v>
      </c>
      <c r="I475" t="s">
        <v>1099</v>
      </c>
      <c r="J475" t="s">
        <v>36</v>
      </c>
      <c r="K475">
        <v>1</v>
      </c>
      <c r="L475">
        <v>260</v>
      </c>
      <c r="M475" t="s">
        <v>0</v>
      </c>
    </row>
    <row r="476" spans="1:13" ht="12.75" x14ac:dyDescent="0.2">
      <c r="A476" s="1">
        <f>DATEVALUE("2020-09-23")</f>
        <v>44097</v>
      </c>
      <c r="B476" t="s">
        <v>1100</v>
      </c>
      <c r="C476" t="s">
        <v>15</v>
      </c>
      <c r="D476" t="s">
        <v>432</v>
      </c>
      <c r="E476" t="s">
        <v>433</v>
      </c>
      <c r="F476" t="s">
        <v>18</v>
      </c>
      <c r="G476" t="s">
        <v>877</v>
      </c>
      <c r="H476" t="s">
        <v>435</v>
      </c>
      <c r="I476" t="s">
        <v>436</v>
      </c>
      <c r="J476" t="s">
        <v>36</v>
      </c>
      <c r="K476">
        <v>1</v>
      </c>
      <c r="L476">
        <v>300</v>
      </c>
      <c r="M476" t="s">
        <v>0</v>
      </c>
    </row>
    <row r="477" spans="1:13" ht="12.75" x14ac:dyDescent="0.2">
      <c r="A477" s="1">
        <f>DATEVALUE("2020-09-24")</f>
        <v>44098</v>
      </c>
      <c r="B477" t="s">
        <v>1101</v>
      </c>
      <c r="C477" t="s">
        <v>15</v>
      </c>
      <c r="D477" t="s">
        <v>262</v>
      </c>
      <c r="E477" t="s">
        <v>38</v>
      </c>
      <c r="F477" t="s">
        <v>18</v>
      </c>
      <c r="G477" t="s">
        <v>263</v>
      </c>
      <c r="H477" t="s">
        <v>264</v>
      </c>
      <c r="I477" t="s">
        <v>265</v>
      </c>
      <c r="J477" t="s">
        <v>36</v>
      </c>
      <c r="K477">
        <v>1</v>
      </c>
      <c r="L477">
        <v>260</v>
      </c>
      <c r="M477" t="s">
        <v>0</v>
      </c>
    </row>
    <row r="478" spans="1:13" ht="12.75" x14ac:dyDescent="0.2">
      <c r="A478" s="1">
        <f>DATEVALUE("2020-09-24")</f>
        <v>44098</v>
      </c>
      <c r="B478" t="s">
        <v>1101</v>
      </c>
      <c r="C478" t="s">
        <v>15</v>
      </c>
      <c r="D478" t="s">
        <v>1102</v>
      </c>
      <c r="E478" t="s">
        <v>395</v>
      </c>
      <c r="F478" t="s">
        <v>18</v>
      </c>
      <c r="G478" t="s">
        <v>1103</v>
      </c>
      <c r="H478" t="s">
        <v>397</v>
      </c>
      <c r="I478" t="s">
        <v>533</v>
      </c>
      <c r="J478" t="s">
        <v>36</v>
      </c>
      <c r="K478">
        <v>1</v>
      </c>
      <c r="L478">
        <v>260</v>
      </c>
      <c r="M478" t="s">
        <v>0</v>
      </c>
    </row>
    <row r="479" spans="1:13" ht="12.75" x14ac:dyDescent="0.2">
      <c r="A479" s="1">
        <f>DATEVALUE("2020-09-24")</f>
        <v>44098</v>
      </c>
      <c r="B479" t="s">
        <v>1101</v>
      </c>
      <c r="C479" t="s">
        <v>15</v>
      </c>
      <c r="D479" t="s">
        <v>1016</v>
      </c>
      <c r="E479" t="s">
        <v>360</v>
      </c>
      <c r="F479" t="s">
        <v>18</v>
      </c>
      <c r="G479" t="s">
        <v>1017</v>
      </c>
      <c r="H479" t="s">
        <v>1356</v>
      </c>
      <c r="I479" t="s">
        <v>1357</v>
      </c>
      <c r="J479" t="s">
        <v>36</v>
      </c>
      <c r="K479">
        <v>1</v>
      </c>
      <c r="L479">
        <v>260</v>
      </c>
      <c r="M479" t="s">
        <v>0</v>
      </c>
    </row>
    <row r="480" spans="1:13" ht="12.75" x14ac:dyDescent="0.2">
      <c r="A480" s="1">
        <f>DATEVALUE("2020-09-28")</f>
        <v>44102</v>
      </c>
      <c r="B480" t="s">
        <v>1368</v>
      </c>
      <c r="C480" t="s">
        <v>15</v>
      </c>
      <c r="D480" t="s">
        <v>262</v>
      </c>
      <c r="E480" t="s">
        <v>38</v>
      </c>
      <c r="F480" t="s">
        <v>18</v>
      </c>
      <c r="G480" t="s">
        <v>263</v>
      </c>
      <c r="H480" t="s">
        <v>264</v>
      </c>
      <c r="I480" t="s">
        <v>265</v>
      </c>
      <c r="J480" t="s">
        <v>106</v>
      </c>
      <c r="K480">
        <v>1</v>
      </c>
      <c r="L480">
        <v>350</v>
      </c>
      <c r="M480" t="s">
        <v>0</v>
      </c>
    </row>
    <row r="481" spans="1:13" ht="12.75" x14ac:dyDescent="0.2">
      <c r="A481" s="1">
        <f>DATEVALUE("2020-09-28")</f>
        <v>44102</v>
      </c>
      <c r="B481" t="s">
        <v>1368</v>
      </c>
      <c r="C481" t="s">
        <v>15</v>
      </c>
      <c r="D481" t="s">
        <v>1000</v>
      </c>
      <c r="E481" t="s">
        <v>164</v>
      </c>
      <c r="F481" t="s">
        <v>18</v>
      </c>
      <c r="G481" t="s">
        <v>1001</v>
      </c>
      <c r="H481" t="s">
        <v>26</v>
      </c>
      <c r="I481" t="s">
        <v>0</v>
      </c>
      <c r="J481" t="s">
        <v>36</v>
      </c>
      <c r="K481">
        <v>1</v>
      </c>
      <c r="L481">
        <v>260</v>
      </c>
      <c r="M481" t="s">
        <v>0</v>
      </c>
    </row>
    <row r="482" spans="1:13" ht="12.75" x14ac:dyDescent="0.2">
      <c r="A482" s="1">
        <f>DATEVALUE("2020-09-28")</f>
        <v>44102</v>
      </c>
      <c r="B482" t="s">
        <v>1368</v>
      </c>
      <c r="C482" t="s">
        <v>15</v>
      </c>
      <c r="D482" t="s">
        <v>1104</v>
      </c>
      <c r="E482" t="s">
        <v>828</v>
      </c>
      <c r="F482" t="s">
        <v>18</v>
      </c>
      <c r="G482" t="s">
        <v>1105</v>
      </c>
      <c r="H482" t="s">
        <v>830</v>
      </c>
      <c r="I482" t="s">
        <v>826</v>
      </c>
      <c r="J482" t="s">
        <v>36</v>
      </c>
      <c r="K482">
        <v>1</v>
      </c>
      <c r="L482">
        <v>260</v>
      </c>
      <c r="M482" t="s">
        <v>0</v>
      </c>
    </row>
    <row r="483" spans="1:13" ht="12.75" x14ac:dyDescent="0.2">
      <c r="A483" s="1">
        <f>DATEVALUE("2020-09-28")</f>
        <v>44102</v>
      </c>
      <c r="B483" t="s">
        <v>1368</v>
      </c>
      <c r="C483" t="s">
        <v>15</v>
      </c>
      <c r="D483" t="s">
        <v>31</v>
      </c>
      <c r="E483" t="s">
        <v>32</v>
      </c>
      <c r="F483" t="s">
        <v>18</v>
      </c>
      <c r="G483" t="s">
        <v>33</v>
      </c>
      <c r="H483" t="s">
        <v>34</v>
      </c>
      <c r="I483" t="s">
        <v>35</v>
      </c>
      <c r="J483" t="s">
        <v>36</v>
      </c>
      <c r="K483">
        <v>1</v>
      </c>
      <c r="L483">
        <v>260</v>
      </c>
      <c r="M483" t="s">
        <v>0</v>
      </c>
    </row>
    <row r="484" spans="1:13" ht="12.75" x14ac:dyDescent="0.2">
      <c r="A484" s="1">
        <f>DATEVALUE("2020-09-28")</f>
        <v>44102</v>
      </c>
      <c r="B484" t="s">
        <v>1368</v>
      </c>
      <c r="C484" t="s">
        <v>15</v>
      </c>
      <c r="D484" t="s">
        <v>37</v>
      </c>
      <c r="E484" t="s">
        <v>1106</v>
      </c>
      <c r="F484" t="s">
        <v>18</v>
      </c>
      <c r="G484" t="s">
        <v>39</v>
      </c>
      <c r="H484" t="s">
        <v>40</v>
      </c>
      <c r="I484" t="s">
        <v>41</v>
      </c>
      <c r="J484" t="s">
        <v>36</v>
      </c>
      <c r="K484">
        <v>1</v>
      </c>
      <c r="L484">
        <v>260</v>
      </c>
      <c r="M484" t="s">
        <v>0</v>
      </c>
    </row>
    <row r="485" spans="1:13" ht="12.75" x14ac:dyDescent="0.2">
      <c r="A485" s="1">
        <f>DATEVALUE("2020-09-29")</f>
        <v>44103</v>
      </c>
      <c r="B485" t="s">
        <v>1107</v>
      </c>
      <c r="C485" t="s">
        <v>15</v>
      </c>
      <c r="D485" t="s">
        <v>82</v>
      </c>
      <c r="E485" t="s">
        <v>83</v>
      </c>
      <c r="F485" t="s">
        <v>18</v>
      </c>
      <c r="G485" t="s">
        <v>84</v>
      </c>
      <c r="H485" t="s">
        <v>1369</v>
      </c>
      <c r="I485" t="s">
        <v>1082</v>
      </c>
      <c r="J485" t="s">
        <v>36</v>
      </c>
      <c r="K485">
        <v>1</v>
      </c>
      <c r="L485">
        <v>260</v>
      </c>
      <c r="M485" t="s">
        <v>13</v>
      </c>
    </row>
    <row r="486" spans="1:13" ht="12.75" x14ac:dyDescent="0.2">
      <c r="A486" s="1">
        <f>DATEVALUE("2020-09-29")</f>
        <v>44103</v>
      </c>
      <c r="B486" t="s">
        <v>1107</v>
      </c>
      <c r="C486" t="s">
        <v>15</v>
      </c>
      <c r="D486" t="s">
        <v>744</v>
      </c>
      <c r="E486" t="s">
        <v>126</v>
      </c>
      <c r="F486" t="s">
        <v>18</v>
      </c>
      <c r="G486" t="s">
        <v>745</v>
      </c>
      <c r="H486" t="s">
        <v>128</v>
      </c>
      <c r="I486" t="s">
        <v>746</v>
      </c>
      <c r="J486" t="s">
        <v>36</v>
      </c>
      <c r="K486">
        <v>1</v>
      </c>
      <c r="L486">
        <v>260</v>
      </c>
      <c r="M486" t="s">
        <v>0</v>
      </c>
    </row>
    <row r="487" spans="1:13" ht="12.75" x14ac:dyDescent="0.2">
      <c r="A487" s="1">
        <f>DATEVALUE("2020-09-29")</f>
        <v>44103</v>
      </c>
      <c r="B487" t="s">
        <v>1107</v>
      </c>
      <c r="C487" t="s">
        <v>15</v>
      </c>
      <c r="D487" t="s">
        <v>1108</v>
      </c>
      <c r="E487" t="s">
        <v>212</v>
      </c>
      <c r="F487" t="s">
        <v>18</v>
      </c>
      <c r="G487" t="s">
        <v>1109</v>
      </c>
      <c r="H487" t="s">
        <v>1052</v>
      </c>
      <c r="I487" t="s">
        <v>1110</v>
      </c>
      <c r="J487" t="s">
        <v>36</v>
      </c>
      <c r="K487">
        <v>1</v>
      </c>
      <c r="L487">
        <v>260</v>
      </c>
      <c r="M487" t="s">
        <v>0</v>
      </c>
    </row>
    <row r="488" spans="1:13" ht="12.75" x14ac:dyDescent="0.2">
      <c r="A488" s="1">
        <f>DATEVALUE("2020-09-29")</f>
        <v>44103</v>
      </c>
      <c r="B488" t="s">
        <v>1107</v>
      </c>
      <c r="C488" t="s">
        <v>15</v>
      </c>
      <c r="D488" t="s">
        <v>834</v>
      </c>
      <c r="E488" t="s">
        <v>835</v>
      </c>
      <c r="F488" t="s">
        <v>553</v>
      </c>
      <c r="G488" t="s">
        <v>836</v>
      </c>
      <c r="H488" t="s">
        <v>175</v>
      </c>
      <c r="I488" t="s">
        <v>155</v>
      </c>
      <c r="J488" t="s">
        <v>22</v>
      </c>
      <c r="K488">
        <v>1</v>
      </c>
      <c r="L488">
        <v>260</v>
      </c>
      <c r="M488" t="s">
        <v>0</v>
      </c>
    </row>
    <row r="489" spans="1:13" ht="12.75" x14ac:dyDescent="0.2">
      <c r="A489" s="1">
        <f>DATEVALUE("2020-09-30")</f>
        <v>44104</v>
      </c>
      <c r="B489" t="s">
        <v>1370</v>
      </c>
      <c r="C489" t="s">
        <v>15</v>
      </c>
      <c r="D489" t="s">
        <v>1111</v>
      </c>
      <c r="E489" t="s">
        <v>671</v>
      </c>
      <c r="F489" t="s">
        <v>18</v>
      </c>
      <c r="G489" t="s">
        <v>1112</v>
      </c>
      <c r="H489" t="s">
        <v>259</v>
      </c>
      <c r="I489" t="s">
        <v>1113</v>
      </c>
      <c r="J489" t="s">
        <v>36</v>
      </c>
      <c r="K489">
        <v>1</v>
      </c>
      <c r="L489">
        <v>260</v>
      </c>
      <c r="M489" t="s">
        <v>0</v>
      </c>
    </row>
    <row r="490" spans="1:13" ht="12.75" x14ac:dyDescent="0.2">
      <c r="A490" s="1">
        <f>DATEVALUE("2020-09-30")</f>
        <v>44104</v>
      </c>
      <c r="B490" t="s">
        <v>1370</v>
      </c>
      <c r="C490" t="s">
        <v>15</v>
      </c>
      <c r="D490" t="s">
        <v>1104</v>
      </c>
      <c r="E490" t="s">
        <v>828</v>
      </c>
      <c r="F490" t="s">
        <v>18</v>
      </c>
      <c r="G490" t="s">
        <v>1105</v>
      </c>
      <c r="H490" t="s">
        <v>830</v>
      </c>
      <c r="I490" t="s">
        <v>826</v>
      </c>
      <c r="J490" t="s">
        <v>36</v>
      </c>
      <c r="K490">
        <v>1</v>
      </c>
      <c r="L490">
        <v>260</v>
      </c>
      <c r="M490" t="s">
        <v>0</v>
      </c>
    </row>
    <row r="491" spans="1:13" ht="12.75" x14ac:dyDescent="0.2">
      <c r="A491" s="1">
        <f>DATEVALUE("2020-09-30")</f>
        <v>44104</v>
      </c>
      <c r="B491" t="s">
        <v>1370</v>
      </c>
      <c r="C491" t="s">
        <v>15</v>
      </c>
      <c r="D491" t="s">
        <v>406</v>
      </c>
      <c r="E491" t="s">
        <v>407</v>
      </c>
      <c r="F491" t="s">
        <v>18</v>
      </c>
      <c r="G491" t="s">
        <v>408</v>
      </c>
      <c r="H491" t="s">
        <v>409</v>
      </c>
      <c r="I491" t="s">
        <v>410</v>
      </c>
      <c r="J491" t="s">
        <v>22</v>
      </c>
      <c r="K491">
        <v>1</v>
      </c>
      <c r="L491">
        <v>260</v>
      </c>
      <c r="M491" t="s">
        <v>0</v>
      </c>
    </row>
    <row r="492" spans="1:13" ht="12.75" x14ac:dyDescent="0.2">
      <c r="A492" s="1">
        <f>DATEVALUE("2020-09-30")</f>
        <v>44104</v>
      </c>
      <c r="B492" t="s">
        <v>1370</v>
      </c>
      <c r="C492" t="s">
        <v>15</v>
      </c>
      <c r="D492" t="s">
        <v>333</v>
      </c>
      <c r="E492" t="s">
        <v>334</v>
      </c>
      <c r="F492" t="s">
        <v>18</v>
      </c>
      <c r="G492" t="s">
        <v>335</v>
      </c>
      <c r="H492" t="s">
        <v>223</v>
      </c>
      <c r="I492" t="s">
        <v>272</v>
      </c>
      <c r="J492" t="s">
        <v>36</v>
      </c>
      <c r="K492">
        <v>1</v>
      </c>
      <c r="L492">
        <v>260</v>
      </c>
      <c r="M492" t="s">
        <v>0</v>
      </c>
    </row>
    <row r="493" spans="1:13" ht="12.75" x14ac:dyDescent="0.2">
      <c r="A493" s="1">
        <f>DATEVALUE("2020-10-01")</f>
        <v>44105</v>
      </c>
      <c r="B493" t="s">
        <v>1114</v>
      </c>
      <c r="C493" t="s">
        <v>15</v>
      </c>
      <c r="D493" t="s">
        <v>1115</v>
      </c>
      <c r="E493" t="s">
        <v>126</v>
      </c>
      <c r="F493" t="s">
        <v>18</v>
      </c>
      <c r="G493" t="s">
        <v>462</v>
      </c>
      <c r="H493" t="s">
        <v>128</v>
      </c>
      <c r="I493" t="s">
        <v>1116</v>
      </c>
      <c r="J493" t="s">
        <v>22</v>
      </c>
      <c r="K493">
        <v>1</v>
      </c>
      <c r="L493">
        <v>260</v>
      </c>
      <c r="M493" t="s">
        <v>0</v>
      </c>
    </row>
    <row r="494" spans="1:13" ht="12.75" x14ac:dyDescent="0.2">
      <c r="A494" s="1">
        <f>DATEVALUE("2020-10-01")</f>
        <v>44105</v>
      </c>
      <c r="B494" t="s">
        <v>1114</v>
      </c>
      <c r="C494" t="s">
        <v>15</v>
      </c>
      <c r="D494" t="s">
        <v>1117</v>
      </c>
      <c r="E494" t="s">
        <v>227</v>
      </c>
      <c r="F494" t="s">
        <v>18</v>
      </c>
      <c r="G494" t="s">
        <v>1118</v>
      </c>
      <c r="H494" t="s">
        <v>229</v>
      </c>
      <c r="I494" t="s">
        <v>1119</v>
      </c>
      <c r="J494" t="s">
        <v>106</v>
      </c>
      <c r="K494">
        <v>1</v>
      </c>
      <c r="L494">
        <v>350</v>
      </c>
      <c r="M494" t="s">
        <v>0</v>
      </c>
    </row>
    <row r="495" spans="1:13" ht="12.75" x14ac:dyDescent="0.2">
      <c r="A495" s="1">
        <f>DATEVALUE("2020-10-01")</f>
        <v>44105</v>
      </c>
      <c r="B495" t="s">
        <v>1114</v>
      </c>
      <c r="C495" t="s">
        <v>15</v>
      </c>
      <c r="D495" t="s">
        <v>474</v>
      </c>
      <c r="E495" t="s">
        <v>407</v>
      </c>
      <c r="F495" t="s">
        <v>18</v>
      </c>
      <c r="G495" t="s">
        <v>475</v>
      </c>
      <c r="H495" t="s">
        <v>409</v>
      </c>
      <c r="I495" t="s">
        <v>1120</v>
      </c>
      <c r="J495" t="s">
        <v>106</v>
      </c>
      <c r="K495">
        <v>1</v>
      </c>
      <c r="L495">
        <v>350</v>
      </c>
      <c r="M495" t="s">
        <v>0</v>
      </c>
    </row>
    <row r="496" spans="1:13" ht="12.75" x14ac:dyDescent="0.2">
      <c r="A496" s="1">
        <f>DATEVALUE("2020-10-01")</f>
        <v>44105</v>
      </c>
      <c r="B496" t="s">
        <v>1114</v>
      </c>
      <c r="C496" t="s">
        <v>15</v>
      </c>
      <c r="D496" t="s">
        <v>1094</v>
      </c>
      <c r="E496" t="s">
        <v>671</v>
      </c>
      <c r="F496" t="s">
        <v>18</v>
      </c>
      <c r="G496" t="s">
        <v>1121</v>
      </c>
      <c r="H496" t="s">
        <v>673</v>
      </c>
      <c r="I496" t="s">
        <v>1096</v>
      </c>
      <c r="J496" t="s">
        <v>22</v>
      </c>
      <c r="K496">
        <v>1</v>
      </c>
      <c r="L496">
        <v>260</v>
      </c>
      <c r="M496" t="s">
        <v>0</v>
      </c>
    </row>
    <row r="497" spans="1:13" ht="12.75" x14ac:dyDescent="0.2">
      <c r="A497" s="1">
        <f>DATEVALUE("2020-10-05")</f>
        <v>44109</v>
      </c>
      <c r="B497" t="s">
        <v>1122</v>
      </c>
      <c r="C497" t="s">
        <v>15</v>
      </c>
      <c r="D497" t="s">
        <v>357</v>
      </c>
      <c r="E497" t="s">
        <v>183</v>
      </c>
      <c r="F497" t="s">
        <v>18</v>
      </c>
      <c r="G497" t="s">
        <v>184</v>
      </c>
      <c r="H497" t="s">
        <v>185</v>
      </c>
      <c r="I497" t="s">
        <v>1123</v>
      </c>
      <c r="J497" t="s">
        <v>36</v>
      </c>
      <c r="K497">
        <v>1</v>
      </c>
      <c r="L497">
        <v>260</v>
      </c>
      <c r="M497" t="s">
        <v>0</v>
      </c>
    </row>
    <row r="498" spans="1:13" ht="12.75" x14ac:dyDescent="0.2">
      <c r="A498" s="1">
        <f>DATEVALUE("2020-10-05")</f>
        <v>44109</v>
      </c>
      <c r="B498" t="s">
        <v>1122</v>
      </c>
      <c r="C498" t="s">
        <v>15</v>
      </c>
      <c r="D498" t="s">
        <v>1124</v>
      </c>
      <c r="E498" t="s">
        <v>1125</v>
      </c>
      <c r="F498" t="s">
        <v>18</v>
      </c>
      <c r="G498" t="s">
        <v>1028</v>
      </c>
      <c r="H498" t="s">
        <v>765</v>
      </c>
      <c r="I498" t="s">
        <v>133</v>
      </c>
      <c r="J498" t="s">
        <v>36</v>
      </c>
      <c r="K498">
        <v>1</v>
      </c>
      <c r="L498">
        <v>300</v>
      </c>
      <c r="M498" t="s">
        <v>0</v>
      </c>
    </row>
    <row r="499" spans="1:13" ht="12.75" x14ac:dyDescent="0.2">
      <c r="A499" s="1">
        <f>DATEVALUE("2020-10-05")</f>
        <v>44109</v>
      </c>
      <c r="B499" t="s">
        <v>1122</v>
      </c>
      <c r="C499" t="s">
        <v>15</v>
      </c>
      <c r="D499" t="s">
        <v>1126</v>
      </c>
      <c r="E499" t="s">
        <v>173</v>
      </c>
      <c r="F499" t="s">
        <v>18</v>
      </c>
      <c r="G499" t="s">
        <v>1127</v>
      </c>
      <c r="H499" t="s">
        <v>175</v>
      </c>
      <c r="I499" t="s">
        <v>1128</v>
      </c>
      <c r="J499" t="s">
        <v>106</v>
      </c>
      <c r="K499">
        <v>1</v>
      </c>
      <c r="L499">
        <v>350</v>
      </c>
      <c r="M499" t="s">
        <v>0</v>
      </c>
    </row>
    <row r="500" spans="1:13" ht="12.75" x14ac:dyDescent="0.2">
      <c r="A500" s="1">
        <f>DATEVALUE("2020-10-06")</f>
        <v>44110</v>
      </c>
      <c r="B500" t="s">
        <v>1371</v>
      </c>
      <c r="C500" t="s">
        <v>15</v>
      </c>
      <c r="D500" t="s">
        <v>856</v>
      </c>
      <c r="E500" t="s">
        <v>779</v>
      </c>
      <c r="F500" t="s">
        <v>18</v>
      </c>
      <c r="G500" t="s">
        <v>857</v>
      </c>
      <c r="H500" t="s">
        <v>858</v>
      </c>
      <c r="I500" t="s">
        <v>133</v>
      </c>
      <c r="J500" t="s">
        <v>36</v>
      </c>
      <c r="K500">
        <v>1</v>
      </c>
      <c r="L500">
        <v>260</v>
      </c>
      <c r="M500" t="s">
        <v>13</v>
      </c>
    </row>
    <row r="501" spans="1:13" ht="12.75" x14ac:dyDescent="0.2">
      <c r="A501" s="1">
        <f t="shared" ref="A501:A511" si="27">DATEVALUE("2020-10-07")</f>
        <v>44111</v>
      </c>
      <c r="B501" t="s">
        <v>1372</v>
      </c>
      <c r="C501" t="s">
        <v>15</v>
      </c>
      <c r="D501" t="s">
        <v>1129</v>
      </c>
      <c r="E501" t="s">
        <v>739</v>
      </c>
      <c r="F501" t="s">
        <v>740</v>
      </c>
      <c r="G501" t="s">
        <v>1130</v>
      </c>
      <c r="H501" t="s">
        <v>1131</v>
      </c>
      <c r="I501" t="s">
        <v>1132</v>
      </c>
      <c r="J501" t="s">
        <v>36</v>
      </c>
      <c r="K501">
        <v>1</v>
      </c>
      <c r="L501">
        <v>300</v>
      </c>
      <c r="M501" t="s">
        <v>0</v>
      </c>
    </row>
    <row r="502" spans="1:13" ht="12.75" x14ac:dyDescent="0.2">
      <c r="A502" s="1">
        <f t="shared" si="27"/>
        <v>44111</v>
      </c>
      <c r="B502" t="s">
        <v>1372</v>
      </c>
      <c r="C502" t="s">
        <v>15</v>
      </c>
      <c r="D502" t="s">
        <v>1133</v>
      </c>
      <c r="E502" t="s">
        <v>296</v>
      </c>
      <c r="F502" t="s">
        <v>18</v>
      </c>
      <c r="G502" t="s">
        <v>1134</v>
      </c>
      <c r="H502" t="s">
        <v>298</v>
      </c>
      <c r="I502" t="s">
        <v>0</v>
      </c>
      <c r="J502" t="s">
        <v>36</v>
      </c>
      <c r="K502">
        <v>1</v>
      </c>
      <c r="L502">
        <v>300</v>
      </c>
      <c r="M502" t="s">
        <v>0</v>
      </c>
    </row>
    <row r="503" spans="1:13" ht="12.75" x14ac:dyDescent="0.2">
      <c r="A503" s="1">
        <f t="shared" si="27"/>
        <v>44111</v>
      </c>
      <c r="B503" t="s">
        <v>1372</v>
      </c>
      <c r="C503" t="s">
        <v>15</v>
      </c>
      <c r="D503" t="s">
        <v>377</v>
      </c>
      <c r="E503" t="s">
        <v>90</v>
      </c>
      <c r="F503" t="s">
        <v>18</v>
      </c>
      <c r="G503" t="s">
        <v>378</v>
      </c>
      <c r="H503" t="s">
        <v>92</v>
      </c>
      <c r="I503" t="s">
        <v>345</v>
      </c>
      <c r="J503" t="s">
        <v>36</v>
      </c>
      <c r="K503">
        <v>1</v>
      </c>
      <c r="L503">
        <v>260</v>
      </c>
      <c r="M503" t="s">
        <v>0</v>
      </c>
    </row>
    <row r="504" spans="1:13" ht="12.75" x14ac:dyDescent="0.2">
      <c r="A504" s="1">
        <f t="shared" si="27"/>
        <v>44111</v>
      </c>
      <c r="B504" t="s">
        <v>1372</v>
      </c>
      <c r="C504" t="s">
        <v>15</v>
      </c>
      <c r="D504" t="s">
        <v>244</v>
      </c>
      <c r="E504" t="s">
        <v>245</v>
      </c>
      <c r="F504" t="s">
        <v>18</v>
      </c>
      <c r="G504" t="s">
        <v>246</v>
      </c>
      <c r="H504" t="s">
        <v>247</v>
      </c>
      <c r="I504" t="s">
        <v>248</v>
      </c>
      <c r="J504" t="s">
        <v>22</v>
      </c>
      <c r="K504">
        <v>1</v>
      </c>
      <c r="L504">
        <v>260</v>
      </c>
      <c r="M504" t="s">
        <v>0</v>
      </c>
    </row>
    <row r="505" spans="1:13" ht="12.75" x14ac:dyDescent="0.2">
      <c r="A505" s="1">
        <f t="shared" si="27"/>
        <v>44111</v>
      </c>
      <c r="B505" t="s">
        <v>1372</v>
      </c>
      <c r="C505" t="s">
        <v>15</v>
      </c>
      <c r="D505" t="s">
        <v>1135</v>
      </c>
      <c r="E505" t="s">
        <v>157</v>
      </c>
      <c r="F505" t="s">
        <v>18</v>
      </c>
      <c r="G505" t="s">
        <v>1136</v>
      </c>
      <c r="H505" t="s">
        <v>144</v>
      </c>
      <c r="I505" t="s">
        <v>133</v>
      </c>
      <c r="J505" t="s">
        <v>36</v>
      </c>
      <c r="K505">
        <v>1</v>
      </c>
      <c r="L505">
        <v>260</v>
      </c>
      <c r="M505" t="s">
        <v>0</v>
      </c>
    </row>
    <row r="506" spans="1:13" ht="12.75" x14ac:dyDescent="0.2">
      <c r="A506" s="1">
        <f t="shared" si="27"/>
        <v>44111</v>
      </c>
      <c r="B506" t="s">
        <v>1372</v>
      </c>
      <c r="C506" t="s">
        <v>15</v>
      </c>
      <c r="D506" t="s">
        <v>716</v>
      </c>
      <c r="E506" t="s">
        <v>407</v>
      </c>
      <c r="F506" t="s">
        <v>18</v>
      </c>
      <c r="G506" t="s">
        <v>717</v>
      </c>
      <c r="H506" t="s">
        <v>409</v>
      </c>
      <c r="I506" t="s">
        <v>718</v>
      </c>
      <c r="J506" t="s">
        <v>36</v>
      </c>
      <c r="K506">
        <v>1</v>
      </c>
      <c r="L506">
        <v>260</v>
      </c>
      <c r="M506" t="s">
        <v>13</v>
      </c>
    </row>
    <row r="507" spans="1:13" ht="12.75" x14ac:dyDescent="0.2">
      <c r="A507" s="1">
        <f t="shared" si="27"/>
        <v>44111</v>
      </c>
      <c r="B507" t="s">
        <v>1372</v>
      </c>
      <c r="C507" t="s">
        <v>15</v>
      </c>
      <c r="D507" t="s">
        <v>1137</v>
      </c>
      <c r="E507" t="s">
        <v>610</v>
      </c>
      <c r="F507" t="s">
        <v>18</v>
      </c>
      <c r="G507" t="s">
        <v>1138</v>
      </c>
      <c r="H507" t="s">
        <v>612</v>
      </c>
      <c r="I507" t="s">
        <v>1139</v>
      </c>
      <c r="J507" t="s">
        <v>36</v>
      </c>
      <c r="K507">
        <v>1</v>
      </c>
      <c r="L507">
        <v>260</v>
      </c>
      <c r="M507" t="s">
        <v>0</v>
      </c>
    </row>
    <row r="508" spans="1:13" ht="12.75" x14ac:dyDescent="0.2">
      <c r="A508" s="1">
        <f t="shared" si="27"/>
        <v>44111</v>
      </c>
      <c r="B508" t="s">
        <v>1372</v>
      </c>
      <c r="C508" t="s">
        <v>15</v>
      </c>
      <c r="D508" t="s">
        <v>1140</v>
      </c>
      <c r="E508" t="s">
        <v>1141</v>
      </c>
      <c r="F508" t="s">
        <v>18</v>
      </c>
      <c r="G508" t="s">
        <v>1142</v>
      </c>
      <c r="H508" t="s">
        <v>1143</v>
      </c>
      <c r="I508" t="s">
        <v>1373</v>
      </c>
      <c r="J508" t="s">
        <v>36</v>
      </c>
      <c r="K508">
        <v>1</v>
      </c>
      <c r="L508">
        <v>260</v>
      </c>
      <c r="M508" t="s">
        <v>0</v>
      </c>
    </row>
    <row r="509" spans="1:13" ht="12.75" x14ac:dyDescent="0.2">
      <c r="A509" s="1">
        <f t="shared" si="27"/>
        <v>44111</v>
      </c>
      <c r="B509" t="s">
        <v>1372</v>
      </c>
      <c r="C509" t="s">
        <v>15</v>
      </c>
      <c r="D509" t="s">
        <v>1144</v>
      </c>
      <c r="E509" t="s">
        <v>1145</v>
      </c>
      <c r="F509" t="s">
        <v>18</v>
      </c>
      <c r="G509" t="s">
        <v>1146</v>
      </c>
      <c r="H509" t="s">
        <v>1147</v>
      </c>
      <c r="I509" t="s">
        <v>133</v>
      </c>
      <c r="J509" t="s">
        <v>36</v>
      </c>
      <c r="K509">
        <v>1</v>
      </c>
      <c r="L509">
        <v>260</v>
      </c>
      <c r="M509" t="s">
        <v>0</v>
      </c>
    </row>
    <row r="510" spans="1:13" ht="12.75" x14ac:dyDescent="0.2">
      <c r="A510" s="1">
        <f t="shared" si="27"/>
        <v>44111</v>
      </c>
      <c r="B510" t="s">
        <v>1372</v>
      </c>
      <c r="C510" t="s">
        <v>15</v>
      </c>
      <c r="D510" t="s">
        <v>847</v>
      </c>
      <c r="E510" t="s">
        <v>173</v>
      </c>
      <c r="F510" t="s">
        <v>18</v>
      </c>
      <c r="G510" t="s">
        <v>848</v>
      </c>
      <c r="H510" t="s">
        <v>175</v>
      </c>
      <c r="I510" t="s">
        <v>0</v>
      </c>
      <c r="J510" t="s">
        <v>36</v>
      </c>
      <c r="K510">
        <v>1</v>
      </c>
      <c r="L510">
        <v>260</v>
      </c>
      <c r="M510" t="s">
        <v>0</v>
      </c>
    </row>
    <row r="511" spans="1:13" ht="12.75" x14ac:dyDescent="0.2">
      <c r="A511" s="1">
        <f t="shared" si="27"/>
        <v>44111</v>
      </c>
      <c r="B511" t="s">
        <v>1372</v>
      </c>
      <c r="C511" t="s">
        <v>15</v>
      </c>
      <c r="D511" t="s">
        <v>206</v>
      </c>
      <c r="E511" t="s">
        <v>207</v>
      </c>
      <c r="F511" t="s">
        <v>18</v>
      </c>
      <c r="G511" t="s">
        <v>208</v>
      </c>
      <c r="H511" t="s">
        <v>209</v>
      </c>
      <c r="I511" t="s">
        <v>210</v>
      </c>
      <c r="J511" t="s">
        <v>106</v>
      </c>
      <c r="K511">
        <v>1</v>
      </c>
      <c r="L511">
        <v>350</v>
      </c>
      <c r="M511" t="s">
        <v>0</v>
      </c>
    </row>
    <row r="512" spans="1:13" ht="12.75" x14ac:dyDescent="0.2">
      <c r="A512" s="1">
        <f>DATEVALUE("2020-10-08")</f>
        <v>44112</v>
      </c>
      <c r="B512" t="s">
        <v>1374</v>
      </c>
      <c r="C512" t="s">
        <v>15</v>
      </c>
      <c r="D512" t="s">
        <v>377</v>
      </c>
      <c r="E512" t="s">
        <v>90</v>
      </c>
      <c r="F512" t="s">
        <v>18</v>
      </c>
      <c r="G512" t="s">
        <v>378</v>
      </c>
      <c r="H512" t="s">
        <v>92</v>
      </c>
      <c r="I512" t="s">
        <v>345</v>
      </c>
      <c r="J512" t="s">
        <v>36</v>
      </c>
      <c r="K512">
        <v>1</v>
      </c>
      <c r="L512">
        <v>234</v>
      </c>
      <c r="M512" t="s">
        <v>0</v>
      </c>
    </row>
    <row r="513" spans="1:13" ht="12.75" x14ac:dyDescent="0.2">
      <c r="A513" s="1">
        <f>DATEVALUE("2020-10-08")</f>
        <v>44112</v>
      </c>
      <c r="B513" t="s">
        <v>1374</v>
      </c>
      <c r="C513" t="s">
        <v>15</v>
      </c>
      <c r="D513" t="s">
        <v>856</v>
      </c>
      <c r="E513" t="s">
        <v>779</v>
      </c>
      <c r="F513" t="s">
        <v>18</v>
      </c>
      <c r="G513" t="s">
        <v>857</v>
      </c>
      <c r="H513" t="s">
        <v>858</v>
      </c>
      <c r="I513" t="s">
        <v>133</v>
      </c>
      <c r="J513" t="s">
        <v>36</v>
      </c>
      <c r="K513">
        <v>1</v>
      </c>
      <c r="L513">
        <v>234</v>
      </c>
      <c r="M513" t="s">
        <v>0</v>
      </c>
    </row>
    <row r="514" spans="1:13" ht="12.75" x14ac:dyDescent="0.2">
      <c r="A514" s="1">
        <f>DATEVALUE("2020-10-08")</f>
        <v>44112</v>
      </c>
      <c r="B514" t="s">
        <v>1374</v>
      </c>
      <c r="C514" t="s">
        <v>15</v>
      </c>
      <c r="D514" t="s">
        <v>1148</v>
      </c>
      <c r="E514" t="s">
        <v>1149</v>
      </c>
      <c r="F514" t="s">
        <v>18</v>
      </c>
      <c r="G514" t="s">
        <v>1150</v>
      </c>
      <c r="H514" t="s">
        <v>223</v>
      </c>
      <c r="I514" t="s">
        <v>1151</v>
      </c>
      <c r="J514" t="s">
        <v>22</v>
      </c>
      <c r="K514">
        <v>1</v>
      </c>
      <c r="L514">
        <v>260</v>
      </c>
      <c r="M514" t="s">
        <v>0</v>
      </c>
    </row>
    <row r="515" spans="1:13" ht="12.75" x14ac:dyDescent="0.2">
      <c r="A515" s="1">
        <f>DATEVALUE("2020-10-09")</f>
        <v>44113</v>
      </c>
      <c r="B515" t="s">
        <v>1152</v>
      </c>
      <c r="C515" t="s">
        <v>15</v>
      </c>
      <c r="D515" t="s">
        <v>125</v>
      </c>
      <c r="E515" t="s">
        <v>126</v>
      </c>
      <c r="F515" t="s">
        <v>18</v>
      </c>
      <c r="G515" t="s">
        <v>127</v>
      </c>
      <c r="H515" t="s">
        <v>128</v>
      </c>
      <c r="I515" t="s">
        <v>129</v>
      </c>
      <c r="J515" t="s">
        <v>22</v>
      </c>
      <c r="K515">
        <v>1</v>
      </c>
      <c r="L515">
        <v>260</v>
      </c>
      <c r="M515" t="s">
        <v>0</v>
      </c>
    </row>
    <row r="516" spans="1:13" ht="12.75" x14ac:dyDescent="0.2">
      <c r="A516" s="1">
        <f>DATEVALUE("2020-10-13")</f>
        <v>44117</v>
      </c>
      <c r="B516" t="s">
        <v>1375</v>
      </c>
      <c r="C516" t="s">
        <v>15</v>
      </c>
      <c r="D516" t="s">
        <v>1022</v>
      </c>
      <c r="E516" t="s">
        <v>828</v>
      </c>
      <c r="F516" t="s">
        <v>18</v>
      </c>
      <c r="G516" t="s">
        <v>1023</v>
      </c>
      <c r="H516" t="s">
        <v>830</v>
      </c>
      <c r="I516" t="s">
        <v>282</v>
      </c>
      <c r="J516" t="s">
        <v>36</v>
      </c>
      <c r="K516">
        <v>1</v>
      </c>
      <c r="L516">
        <v>260</v>
      </c>
      <c r="M516" t="s">
        <v>13</v>
      </c>
    </row>
    <row r="517" spans="1:13" ht="12.75" x14ac:dyDescent="0.2">
      <c r="A517" s="1">
        <f>DATEVALUE("2020-10-13")</f>
        <v>44117</v>
      </c>
      <c r="B517" t="s">
        <v>1375</v>
      </c>
      <c r="C517" t="s">
        <v>15</v>
      </c>
      <c r="D517" t="s">
        <v>226</v>
      </c>
      <c r="E517" t="s">
        <v>227</v>
      </c>
      <c r="F517" t="s">
        <v>18</v>
      </c>
      <c r="G517" t="s">
        <v>228</v>
      </c>
      <c r="H517" t="s">
        <v>229</v>
      </c>
      <c r="I517" t="s">
        <v>230</v>
      </c>
      <c r="J517" t="s">
        <v>22</v>
      </c>
      <c r="K517">
        <v>1</v>
      </c>
      <c r="L517">
        <v>260</v>
      </c>
      <c r="M517" t="s">
        <v>0</v>
      </c>
    </row>
    <row r="518" spans="1:13" ht="12.75" x14ac:dyDescent="0.2">
      <c r="A518" s="1">
        <f>DATEVALUE("2020-10-13")</f>
        <v>44117</v>
      </c>
      <c r="B518" t="s">
        <v>1375</v>
      </c>
      <c r="C518" t="s">
        <v>15</v>
      </c>
      <c r="D518" t="s">
        <v>1153</v>
      </c>
      <c r="E518" t="s">
        <v>1154</v>
      </c>
      <c r="F518" t="s">
        <v>18</v>
      </c>
      <c r="G518" t="s">
        <v>1155</v>
      </c>
      <c r="H518" t="s">
        <v>170</v>
      </c>
      <c r="I518" t="s">
        <v>1156</v>
      </c>
      <c r="J518" t="s">
        <v>22</v>
      </c>
      <c r="K518">
        <v>1</v>
      </c>
      <c r="L518">
        <v>260</v>
      </c>
      <c r="M518" t="s">
        <v>0</v>
      </c>
    </row>
    <row r="519" spans="1:13" ht="12.75" x14ac:dyDescent="0.2">
      <c r="A519" s="1">
        <f>DATEVALUE("2020-10-14")</f>
        <v>44118</v>
      </c>
      <c r="B519" t="s">
        <v>1376</v>
      </c>
      <c r="C519" t="s">
        <v>15</v>
      </c>
      <c r="D519" t="s">
        <v>1137</v>
      </c>
      <c r="E519" t="s">
        <v>610</v>
      </c>
      <c r="F519" t="s">
        <v>18</v>
      </c>
      <c r="G519" t="s">
        <v>1138</v>
      </c>
      <c r="H519" t="s">
        <v>612</v>
      </c>
      <c r="I519" t="s">
        <v>1139</v>
      </c>
      <c r="J519" t="s">
        <v>36</v>
      </c>
      <c r="K519">
        <v>1</v>
      </c>
      <c r="L519">
        <v>260</v>
      </c>
      <c r="M519" t="s">
        <v>0</v>
      </c>
    </row>
    <row r="520" spans="1:13" ht="12.75" x14ac:dyDescent="0.2">
      <c r="A520" s="1">
        <f>DATEVALUE("2020-10-14")</f>
        <v>44118</v>
      </c>
      <c r="B520" t="s">
        <v>1376</v>
      </c>
      <c r="C520" t="s">
        <v>15</v>
      </c>
      <c r="D520" t="s">
        <v>1157</v>
      </c>
      <c r="E520" t="s">
        <v>38</v>
      </c>
      <c r="F520" t="s">
        <v>18</v>
      </c>
      <c r="G520" t="s">
        <v>1158</v>
      </c>
      <c r="H520" t="s">
        <v>1159</v>
      </c>
      <c r="I520" t="s">
        <v>0</v>
      </c>
      <c r="J520" t="s">
        <v>106</v>
      </c>
      <c r="K520">
        <v>1</v>
      </c>
      <c r="L520">
        <v>350</v>
      </c>
      <c r="M520" t="s">
        <v>0</v>
      </c>
    </row>
    <row r="521" spans="1:13" ht="12.75" x14ac:dyDescent="0.2">
      <c r="A521" s="1">
        <f>DATEVALUE("2020-10-15")</f>
        <v>44119</v>
      </c>
      <c r="B521" t="s">
        <v>1160</v>
      </c>
      <c r="C521" t="s">
        <v>15</v>
      </c>
      <c r="D521" t="s">
        <v>1161</v>
      </c>
      <c r="E521" t="s">
        <v>17</v>
      </c>
      <c r="F521" t="s">
        <v>18</v>
      </c>
      <c r="G521" t="s">
        <v>1162</v>
      </c>
      <c r="H521" t="s">
        <v>20</v>
      </c>
      <c r="I521" t="s">
        <v>1163</v>
      </c>
      <c r="J521" t="s">
        <v>36</v>
      </c>
      <c r="K521">
        <v>1</v>
      </c>
      <c r="L521">
        <v>300</v>
      </c>
      <c r="M521" t="s">
        <v>0</v>
      </c>
    </row>
    <row r="522" spans="1:13" ht="12.75" x14ac:dyDescent="0.2">
      <c r="A522" s="1">
        <f>DATEVALUE("2020-10-15")</f>
        <v>44119</v>
      </c>
      <c r="B522" t="s">
        <v>1160</v>
      </c>
      <c r="C522" t="s">
        <v>15</v>
      </c>
      <c r="D522" t="s">
        <v>880</v>
      </c>
      <c r="E522" t="s">
        <v>168</v>
      </c>
      <c r="F522" t="s">
        <v>18</v>
      </c>
      <c r="G522" t="s">
        <v>881</v>
      </c>
      <c r="H522" t="s">
        <v>26</v>
      </c>
      <c r="I522" t="s">
        <v>1341</v>
      </c>
      <c r="J522" t="s">
        <v>36</v>
      </c>
      <c r="K522">
        <v>1</v>
      </c>
      <c r="L522">
        <v>260</v>
      </c>
      <c r="M522" t="s">
        <v>13</v>
      </c>
    </row>
    <row r="523" spans="1:13" ht="12.75" x14ac:dyDescent="0.2">
      <c r="A523" s="1">
        <f>DATEVALUE("2020-10-15")</f>
        <v>44119</v>
      </c>
      <c r="B523" t="s">
        <v>1160</v>
      </c>
      <c r="C523" t="s">
        <v>15</v>
      </c>
      <c r="D523" t="s">
        <v>880</v>
      </c>
      <c r="E523" t="s">
        <v>168</v>
      </c>
      <c r="F523" t="s">
        <v>18</v>
      </c>
      <c r="G523" t="s">
        <v>881</v>
      </c>
      <c r="H523" t="s">
        <v>26</v>
      </c>
      <c r="I523" t="s">
        <v>1341</v>
      </c>
      <c r="J523" t="s">
        <v>36</v>
      </c>
      <c r="K523">
        <v>1</v>
      </c>
      <c r="L523">
        <v>260</v>
      </c>
      <c r="M523" t="s">
        <v>0</v>
      </c>
    </row>
    <row r="524" spans="1:13" ht="12.75" x14ac:dyDescent="0.2">
      <c r="A524" s="1">
        <f>DATEVALUE("2020-10-16")</f>
        <v>44120</v>
      </c>
      <c r="B524" t="s">
        <v>1377</v>
      </c>
      <c r="C524" t="s">
        <v>15</v>
      </c>
      <c r="D524" t="s">
        <v>432</v>
      </c>
      <c r="E524" t="s">
        <v>433</v>
      </c>
      <c r="F524" t="s">
        <v>18</v>
      </c>
      <c r="G524" t="s">
        <v>877</v>
      </c>
      <c r="H524" t="s">
        <v>435</v>
      </c>
      <c r="I524" t="s">
        <v>436</v>
      </c>
      <c r="J524" t="s">
        <v>22</v>
      </c>
      <c r="K524">
        <v>1</v>
      </c>
      <c r="L524">
        <v>300</v>
      </c>
      <c r="M524" t="s">
        <v>0</v>
      </c>
    </row>
    <row r="525" spans="1:13" ht="12.75" x14ac:dyDescent="0.2">
      <c r="A525" s="1">
        <f>DATEVALUE("2020-10-16")</f>
        <v>44120</v>
      </c>
      <c r="B525" t="s">
        <v>1377</v>
      </c>
      <c r="C525" t="s">
        <v>15</v>
      </c>
      <c r="D525" t="s">
        <v>372</v>
      </c>
      <c r="E525" t="s">
        <v>373</v>
      </c>
      <c r="F525" t="s">
        <v>18</v>
      </c>
      <c r="G525" t="s">
        <v>374</v>
      </c>
      <c r="H525" t="s">
        <v>375</v>
      </c>
      <c r="I525" t="s">
        <v>376</v>
      </c>
      <c r="J525" t="s">
        <v>36</v>
      </c>
      <c r="K525">
        <v>1</v>
      </c>
      <c r="L525">
        <v>260</v>
      </c>
      <c r="M525" t="s">
        <v>0</v>
      </c>
    </row>
    <row r="526" spans="1:13" ht="12.75" x14ac:dyDescent="0.2">
      <c r="A526" s="1">
        <f>DATEVALUE("2020-10-16")</f>
        <v>44120</v>
      </c>
      <c r="B526" t="s">
        <v>1377</v>
      </c>
      <c r="C526" t="s">
        <v>15</v>
      </c>
      <c r="D526" t="s">
        <v>738</v>
      </c>
      <c r="E526" t="s">
        <v>1164</v>
      </c>
      <c r="F526" t="s">
        <v>18</v>
      </c>
      <c r="G526" t="s">
        <v>741</v>
      </c>
      <c r="H526" t="s">
        <v>1165</v>
      </c>
      <c r="I526" t="s">
        <v>1166</v>
      </c>
      <c r="J526" t="s">
        <v>22</v>
      </c>
      <c r="K526">
        <v>1</v>
      </c>
      <c r="L526">
        <v>300</v>
      </c>
      <c r="M526" t="s">
        <v>0</v>
      </c>
    </row>
    <row r="527" spans="1:13" ht="12.75" x14ac:dyDescent="0.2">
      <c r="A527" s="1">
        <f>DATEVALUE("2020-10-16")</f>
        <v>44120</v>
      </c>
      <c r="B527" t="s">
        <v>1377</v>
      </c>
      <c r="C527" t="s">
        <v>15</v>
      </c>
      <c r="D527" t="s">
        <v>172</v>
      </c>
      <c r="E527" t="s">
        <v>173</v>
      </c>
      <c r="F527" t="s">
        <v>18</v>
      </c>
      <c r="G527" t="s">
        <v>174</v>
      </c>
      <c r="H527" t="s">
        <v>175</v>
      </c>
      <c r="I527" t="s">
        <v>176</v>
      </c>
      <c r="J527" t="s">
        <v>36</v>
      </c>
      <c r="K527">
        <v>1</v>
      </c>
      <c r="L527">
        <v>260</v>
      </c>
      <c r="M527" t="s">
        <v>0</v>
      </c>
    </row>
    <row r="528" spans="1:13" ht="12.75" x14ac:dyDescent="0.2">
      <c r="A528" s="1">
        <f>DATEVALUE("2020-10-16")</f>
        <v>44120</v>
      </c>
      <c r="B528" t="s">
        <v>1377</v>
      </c>
      <c r="C528" t="s">
        <v>15</v>
      </c>
      <c r="D528" t="s">
        <v>341</v>
      </c>
      <c r="E528" t="s">
        <v>342</v>
      </c>
      <c r="F528" t="s">
        <v>18</v>
      </c>
      <c r="G528" t="s">
        <v>343</v>
      </c>
      <c r="H528" t="s">
        <v>1167</v>
      </c>
      <c r="I528" t="s">
        <v>345</v>
      </c>
      <c r="J528" t="s">
        <v>36</v>
      </c>
      <c r="K528">
        <v>1</v>
      </c>
      <c r="L528">
        <v>260</v>
      </c>
      <c r="M528" t="s">
        <v>0</v>
      </c>
    </row>
    <row r="529" spans="1:13" ht="12.75" x14ac:dyDescent="0.2">
      <c r="A529" s="1">
        <f>DATEVALUE("2020-10-20")</f>
        <v>44124</v>
      </c>
      <c r="B529" t="s">
        <v>1168</v>
      </c>
      <c r="C529" t="s">
        <v>15</v>
      </c>
      <c r="D529" t="s">
        <v>1169</v>
      </c>
      <c r="E529" t="s">
        <v>540</v>
      </c>
      <c r="F529" t="s">
        <v>18</v>
      </c>
      <c r="G529" t="s">
        <v>1092</v>
      </c>
      <c r="H529" t="s">
        <v>542</v>
      </c>
      <c r="I529" t="s">
        <v>1093</v>
      </c>
      <c r="J529" t="s">
        <v>36</v>
      </c>
      <c r="K529">
        <v>1</v>
      </c>
      <c r="L529">
        <v>260</v>
      </c>
      <c r="M529" t="s">
        <v>0</v>
      </c>
    </row>
    <row r="530" spans="1:13" ht="12.75" x14ac:dyDescent="0.2">
      <c r="A530" s="1">
        <f>DATEVALUE("2020-10-20")</f>
        <v>44124</v>
      </c>
      <c r="B530" t="s">
        <v>1168</v>
      </c>
      <c r="C530" t="s">
        <v>15</v>
      </c>
      <c r="D530" t="s">
        <v>1102</v>
      </c>
      <c r="E530" t="s">
        <v>395</v>
      </c>
      <c r="F530" t="s">
        <v>18</v>
      </c>
      <c r="G530" t="s">
        <v>1170</v>
      </c>
      <c r="H530" t="s">
        <v>1147</v>
      </c>
      <c r="I530" t="s">
        <v>533</v>
      </c>
      <c r="J530" t="s">
        <v>36</v>
      </c>
      <c r="K530">
        <v>1</v>
      </c>
      <c r="L530">
        <v>260</v>
      </c>
      <c r="M530" t="s">
        <v>0</v>
      </c>
    </row>
    <row r="531" spans="1:13" ht="12.75" x14ac:dyDescent="0.2">
      <c r="A531" s="1">
        <f>DATEVALUE("2020-10-20")</f>
        <v>44124</v>
      </c>
      <c r="B531" t="s">
        <v>1168</v>
      </c>
      <c r="C531" t="s">
        <v>15</v>
      </c>
      <c r="D531" t="s">
        <v>1171</v>
      </c>
      <c r="E531" t="s">
        <v>207</v>
      </c>
      <c r="F531" t="s">
        <v>18</v>
      </c>
      <c r="G531" t="s">
        <v>1172</v>
      </c>
      <c r="H531" t="s">
        <v>209</v>
      </c>
      <c r="I531" t="s">
        <v>282</v>
      </c>
      <c r="J531" t="s">
        <v>36</v>
      </c>
      <c r="K531">
        <v>1</v>
      </c>
      <c r="L531">
        <v>260</v>
      </c>
      <c r="M531" t="s">
        <v>0</v>
      </c>
    </row>
    <row r="532" spans="1:13" ht="12.75" x14ac:dyDescent="0.2">
      <c r="A532" s="1">
        <f>DATEVALUE("2020-10-21")</f>
        <v>44125</v>
      </c>
      <c r="B532" t="s">
        <v>1378</v>
      </c>
      <c r="C532" t="s">
        <v>15</v>
      </c>
      <c r="D532" t="s">
        <v>357</v>
      </c>
      <c r="E532" t="s">
        <v>183</v>
      </c>
      <c r="F532" t="s">
        <v>18</v>
      </c>
      <c r="G532" t="s">
        <v>184</v>
      </c>
      <c r="H532" t="s">
        <v>185</v>
      </c>
      <c r="I532" t="s">
        <v>149</v>
      </c>
      <c r="J532" t="s">
        <v>36</v>
      </c>
      <c r="K532">
        <v>1</v>
      </c>
      <c r="L532">
        <v>260</v>
      </c>
      <c r="M532" t="s">
        <v>0</v>
      </c>
    </row>
    <row r="533" spans="1:13" ht="12.75" x14ac:dyDescent="0.2">
      <c r="A533" s="1">
        <f>DATEVALUE("2020-10-22")</f>
        <v>44126</v>
      </c>
      <c r="B533" t="s">
        <v>1379</v>
      </c>
      <c r="C533" t="s">
        <v>15</v>
      </c>
      <c r="D533" t="s">
        <v>519</v>
      </c>
      <c r="E533" t="s">
        <v>520</v>
      </c>
      <c r="F533" t="s">
        <v>18</v>
      </c>
      <c r="G533" t="s">
        <v>521</v>
      </c>
      <c r="H533" t="s">
        <v>26</v>
      </c>
      <c r="I533" t="s">
        <v>522</v>
      </c>
      <c r="J533" t="s">
        <v>22</v>
      </c>
      <c r="K533">
        <v>1</v>
      </c>
      <c r="L533">
        <v>300</v>
      </c>
      <c r="M533" t="s">
        <v>0</v>
      </c>
    </row>
    <row r="534" spans="1:13" ht="12.75" x14ac:dyDescent="0.2">
      <c r="A534" s="1">
        <f>DATEVALUE("2020-10-22")</f>
        <v>44126</v>
      </c>
      <c r="B534" t="s">
        <v>1379</v>
      </c>
      <c r="C534" t="s">
        <v>15</v>
      </c>
      <c r="D534" t="s">
        <v>1173</v>
      </c>
      <c r="E534" t="s">
        <v>126</v>
      </c>
      <c r="F534" t="s">
        <v>18</v>
      </c>
      <c r="G534" t="s">
        <v>878</v>
      </c>
      <c r="H534" t="s">
        <v>128</v>
      </c>
      <c r="I534" t="s">
        <v>256</v>
      </c>
      <c r="J534" t="s">
        <v>36</v>
      </c>
      <c r="K534">
        <v>1</v>
      </c>
      <c r="L534">
        <v>260</v>
      </c>
      <c r="M534" t="s">
        <v>13</v>
      </c>
    </row>
    <row r="535" spans="1:13" ht="12.75" x14ac:dyDescent="0.2">
      <c r="A535" s="1">
        <f>DATEVALUE("2020-10-27")</f>
        <v>44131</v>
      </c>
      <c r="B535" t="s">
        <v>1380</v>
      </c>
      <c r="C535" t="s">
        <v>15</v>
      </c>
      <c r="D535" t="s">
        <v>377</v>
      </c>
      <c r="E535" t="s">
        <v>90</v>
      </c>
      <c r="F535" t="s">
        <v>18</v>
      </c>
      <c r="G535" t="s">
        <v>378</v>
      </c>
      <c r="H535" t="s">
        <v>92</v>
      </c>
      <c r="I535" t="s">
        <v>345</v>
      </c>
      <c r="J535" t="s">
        <v>36</v>
      </c>
      <c r="K535">
        <v>1</v>
      </c>
      <c r="L535">
        <v>234</v>
      </c>
      <c r="M535" t="s">
        <v>0</v>
      </c>
    </row>
    <row r="536" spans="1:13" ht="12.75" x14ac:dyDescent="0.2">
      <c r="A536" s="1">
        <f>DATEVALUE("2020-10-27")</f>
        <v>44131</v>
      </c>
      <c r="B536" t="s">
        <v>1380</v>
      </c>
      <c r="C536" t="s">
        <v>15</v>
      </c>
      <c r="D536" t="s">
        <v>314</v>
      </c>
      <c r="E536" t="s">
        <v>315</v>
      </c>
      <c r="F536" t="s">
        <v>18</v>
      </c>
      <c r="G536" t="s">
        <v>316</v>
      </c>
      <c r="H536" t="s">
        <v>317</v>
      </c>
      <c r="I536" t="s">
        <v>318</v>
      </c>
      <c r="J536" t="s">
        <v>36</v>
      </c>
      <c r="K536">
        <v>1</v>
      </c>
      <c r="L536">
        <v>260</v>
      </c>
      <c r="M536" t="s">
        <v>0</v>
      </c>
    </row>
    <row r="537" spans="1:13" ht="12.75" x14ac:dyDescent="0.2">
      <c r="A537" s="1">
        <f>DATEVALUE("2020-10-27")</f>
        <v>44131</v>
      </c>
      <c r="B537" t="s">
        <v>1380</v>
      </c>
      <c r="C537" t="s">
        <v>15</v>
      </c>
      <c r="D537" t="s">
        <v>856</v>
      </c>
      <c r="E537" t="s">
        <v>779</v>
      </c>
      <c r="F537" t="s">
        <v>18</v>
      </c>
      <c r="G537" t="s">
        <v>857</v>
      </c>
      <c r="H537" t="s">
        <v>858</v>
      </c>
      <c r="I537" t="s">
        <v>133</v>
      </c>
      <c r="J537" t="s">
        <v>36</v>
      </c>
      <c r="K537">
        <v>1</v>
      </c>
      <c r="L537">
        <v>234</v>
      </c>
      <c r="M537" t="s">
        <v>0</v>
      </c>
    </row>
    <row r="538" spans="1:13" ht="12.75" x14ac:dyDescent="0.2">
      <c r="A538" s="1">
        <f>DATEVALUE("2020-10-27")</f>
        <v>44131</v>
      </c>
      <c r="B538" t="s">
        <v>1380</v>
      </c>
      <c r="C538" t="s">
        <v>15</v>
      </c>
      <c r="D538" t="s">
        <v>1174</v>
      </c>
      <c r="E538" t="s">
        <v>207</v>
      </c>
      <c r="F538" t="s">
        <v>18</v>
      </c>
      <c r="G538" t="s">
        <v>1175</v>
      </c>
      <c r="H538" t="s">
        <v>209</v>
      </c>
      <c r="I538" t="s">
        <v>758</v>
      </c>
      <c r="J538" t="s">
        <v>22</v>
      </c>
      <c r="K538">
        <v>1</v>
      </c>
      <c r="L538">
        <v>260</v>
      </c>
      <c r="M538" t="s">
        <v>0</v>
      </c>
    </row>
    <row r="539" spans="1:13" ht="12.75" x14ac:dyDescent="0.2">
      <c r="A539" s="1">
        <f>DATEVALUE("2020-10-29")</f>
        <v>44133</v>
      </c>
      <c r="B539" t="s">
        <v>1176</v>
      </c>
      <c r="C539" t="s">
        <v>15</v>
      </c>
      <c r="D539" t="s">
        <v>1177</v>
      </c>
      <c r="E539" t="s">
        <v>60</v>
      </c>
      <c r="F539" t="s">
        <v>18</v>
      </c>
      <c r="G539" t="s">
        <v>1178</v>
      </c>
      <c r="H539" t="s">
        <v>62</v>
      </c>
      <c r="I539" t="s">
        <v>1179</v>
      </c>
      <c r="J539" t="s">
        <v>106</v>
      </c>
      <c r="K539">
        <v>1</v>
      </c>
      <c r="L539">
        <v>350</v>
      </c>
      <c r="M539" t="s">
        <v>0</v>
      </c>
    </row>
    <row r="540" spans="1:13" ht="12.75" x14ac:dyDescent="0.2">
      <c r="A540" s="1">
        <f>DATEVALUE("2020-10-29")</f>
        <v>44133</v>
      </c>
      <c r="B540" t="s">
        <v>1176</v>
      </c>
      <c r="C540" t="s">
        <v>15</v>
      </c>
      <c r="D540" t="s">
        <v>1180</v>
      </c>
      <c r="E540" t="s">
        <v>292</v>
      </c>
      <c r="F540" t="s">
        <v>18</v>
      </c>
      <c r="G540" t="s">
        <v>1181</v>
      </c>
      <c r="H540" t="s">
        <v>294</v>
      </c>
      <c r="I540" t="s">
        <v>1182</v>
      </c>
      <c r="J540" t="s">
        <v>36</v>
      </c>
      <c r="K540">
        <v>1</v>
      </c>
      <c r="L540">
        <v>300</v>
      </c>
      <c r="M540" t="s">
        <v>0</v>
      </c>
    </row>
    <row r="541" spans="1:13" ht="12.75" x14ac:dyDescent="0.2">
      <c r="A541" s="1">
        <f>DATEVALUE("2020-10-29")</f>
        <v>44133</v>
      </c>
      <c r="B541" t="s">
        <v>1176</v>
      </c>
      <c r="C541" t="s">
        <v>15</v>
      </c>
      <c r="D541" t="s">
        <v>1183</v>
      </c>
      <c r="E541" t="s">
        <v>467</v>
      </c>
      <c r="F541" t="s">
        <v>18</v>
      </c>
      <c r="G541" t="s">
        <v>1184</v>
      </c>
      <c r="H541" t="s">
        <v>469</v>
      </c>
      <c r="I541" t="s">
        <v>460</v>
      </c>
      <c r="J541" t="s">
        <v>36</v>
      </c>
      <c r="K541">
        <v>1</v>
      </c>
      <c r="L541">
        <v>260</v>
      </c>
      <c r="M541" t="s">
        <v>0</v>
      </c>
    </row>
    <row r="542" spans="1:13" ht="12.75" x14ac:dyDescent="0.2">
      <c r="A542" s="1">
        <f>DATEVALUE("2020-10-29")</f>
        <v>44133</v>
      </c>
      <c r="B542" t="s">
        <v>1176</v>
      </c>
      <c r="C542" t="s">
        <v>15</v>
      </c>
      <c r="D542" t="s">
        <v>778</v>
      </c>
      <c r="E542" t="s">
        <v>779</v>
      </c>
      <c r="F542" t="s">
        <v>18</v>
      </c>
      <c r="G542" t="s">
        <v>780</v>
      </c>
      <c r="H542" t="s">
        <v>1326</v>
      </c>
      <c r="I542" t="s">
        <v>0</v>
      </c>
      <c r="J542" t="s">
        <v>22</v>
      </c>
      <c r="K542">
        <v>1</v>
      </c>
      <c r="L542">
        <v>260</v>
      </c>
      <c r="M542" t="s">
        <v>0</v>
      </c>
    </row>
    <row r="543" spans="1:13" ht="12.75" x14ac:dyDescent="0.2">
      <c r="A543" s="1">
        <f>DATEVALUE("2020-10-29")</f>
        <v>44133</v>
      </c>
      <c r="B543" t="s">
        <v>1176</v>
      </c>
      <c r="C543" t="s">
        <v>15</v>
      </c>
      <c r="D543" t="s">
        <v>516</v>
      </c>
      <c r="E543" t="s">
        <v>173</v>
      </c>
      <c r="F543" t="s">
        <v>18</v>
      </c>
      <c r="G543" t="s">
        <v>517</v>
      </c>
      <c r="H543" t="s">
        <v>175</v>
      </c>
      <c r="I543" t="s">
        <v>1185</v>
      </c>
      <c r="J543" t="s">
        <v>22</v>
      </c>
      <c r="K543">
        <v>1</v>
      </c>
      <c r="L543">
        <v>260</v>
      </c>
      <c r="M543" t="s">
        <v>0</v>
      </c>
    </row>
    <row r="544" spans="1:13" ht="12.75" x14ac:dyDescent="0.2">
      <c r="A544" s="1">
        <f>DATEVALUE("2020-11-04")</f>
        <v>44139</v>
      </c>
      <c r="B544" t="s">
        <v>1381</v>
      </c>
      <c r="C544" t="s">
        <v>15</v>
      </c>
      <c r="D544" t="s">
        <v>350</v>
      </c>
      <c r="E544" t="s">
        <v>74</v>
      </c>
      <c r="F544" t="s">
        <v>18</v>
      </c>
      <c r="G544" t="s">
        <v>351</v>
      </c>
      <c r="H544" t="s">
        <v>352</v>
      </c>
      <c r="I544" t="s">
        <v>230</v>
      </c>
      <c r="J544" t="s">
        <v>36</v>
      </c>
      <c r="K544">
        <v>1</v>
      </c>
      <c r="L544">
        <v>260</v>
      </c>
      <c r="M544" t="s">
        <v>0</v>
      </c>
    </row>
    <row r="545" spans="1:13" ht="12.75" x14ac:dyDescent="0.2">
      <c r="A545" s="1">
        <f>DATEVALUE("2020-11-04")</f>
        <v>44139</v>
      </c>
      <c r="B545" t="s">
        <v>1381</v>
      </c>
      <c r="C545" t="s">
        <v>15</v>
      </c>
      <c r="D545" t="s">
        <v>446</v>
      </c>
      <c r="E545" t="s">
        <v>90</v>
      </c>
      <c r="F545" t="s">
        <v>18</v>
      </c>
      <c r="G545" t="s">
        <v>447</v>
      </c>
      <c r="H545" t="s">
        <v>92</v>
      </c>
      <c r="I545" t="s">
        <v>162</v>
      </c>
      <c r="J545" t="s">
        <v>36</v>
      </c>
      <c r="K545">
        <v>1</v>
      </c>
      <c r="L545">
        <v>260</v>
      </c>
      <c r="M545" t="s">
        <v>0</v>
      </c>
    </row>
    <row r="546" spans="1:13" ht="12.75" x14ac:dyDescent="0.2">
      <c r="A546" s="1">
        <f>DATEVALUE("2020-11-04")</f>
        <v>44139</v>
      </c>
      <c r="B546" t="s">
        <v>1381</v>
      </c>
      <c r="C546" t="s">
        <v>15</v>
      </c>
      <c r="D546" t="s">
        <v>1186</v>
      </c>
      <c r="E546" t="s">
        <v>126</v>
      </c>
      <c r="F546" t="s">
        <v>18</v>
      </c>
      <c r="G546" t="s">
        <v>1187</v>
      </c>
      <c r="H546" t="s">
        <v>128</v>
      </c>
      <c r="I546" t="s">
        <v>1188</v>
      </c>
      <c r="J546" t="s">
        <v>22</v>
      </c>
      <c r="K546">
        <v>1</v>
      </c>
      <c r="L546">
        <v>260</v>
      </c>
      <c r="M546" t="s">
        <v>0</v>
      </c>
    </row>
    <row r="547" spans="1:13" ht="12.75" x14ac:dyDescent="0.2">
      <c r="A547" s="1">
        <f>DATEVALUE("2020-11-05")</f>
        <v>44140</v>
      </c>
      <c r="B547" t="s">
        <v>1189</v>
      </c>
      <c r="C547" t="s">
        <v>15</v>
      </c>
      <c r="D547" t="s">
        <v>1190</v>
      </c>
      <c r="E547" t="s">
        <v>324</v>
      </c>
      <c r="F547" t="s">
        <v>18</v>
      </c>
      <c r="G547" t="s">
        <v>1191</v>
      </c>
      <c r="H547" t="s">
        <v>326</v>
      </c>
      <c r="I547" t="s">
        <v>1192</v>
      </c>
      <c r="J547" t="s">
        <v>106</v>
      </c>
      <c r="K547">
        <v>1</v>
      </c>
      <c r="L547">
        <v>350</v>
      </c>
      <c r="M547" t="s">
        <v>0</v>
      </c>
    </row>
    <row r="548" spans="1:13" ht="12.75" x14ac:dyDescent="0.2">
      <c r="A548" s="1">
        <f>DATEVALUE("2020-11-05")</f>
        <v>44140</v>
      </c>
      <c r="B548" t="s">
        <v>1189</v>
      </c>
      <c r="C548" t="s">
        <v>15</v>
      </c>
      <c r="D548" t="s">
        <v>1193</v>
      </c>
      <c r="E548" t="s">
        <v>17</v>
      </c>
      <c r="F548" t="s">
        <v>18</v>
      </c>
      <c r="G548" t="s">
        <v>1194</v>
      </c>
      <c r="H548" t="s">
        <v>223</v>
      </c>
      <c r="I548" t="s">
        <v>282</v>
      </c>
      <c r="J548" t="s">
        <v>22</v>
      </c>
      <c r="K548">
        <v>1</v>
      </c>
      <c r="L548">
        <v>260</v>
      </c>
      <c r="M548" t="s">
        <v>0</v>
      </c>
    </row>
    <row r="549" spans="1:13" ht="12.75" x14ac:dyDescent="0.2">
      <c r="A549" s="1">
        <f>DATEVALUE("2020-11-05")</f>
        <v>44140</v>
      </c>
      <c r="B549" t="s">
        <v>1189</v>
      </c>
      <c r="C549" t="s">
        <v>15</v>
      </c>
      <c r="D549" t="s">
        <v>341</v>
      </c>
      <c r="E549" t="s">
        <v>342</v>
      </c>
      <c r="F549" t="s">
        <v>18</v>
      </c>
      <c r="G549" t="s">
        <v>343</v>
      </c>
      <c r="H549" t="s">
        <v>344</v>
      </c>
      <c r="I549" t="s">
        <v>345</v>
      </c>
      <c r="J549" t="s">
        <v>36</v>
      </c>
      <c r="K549">
        <v>1</v>
      </c>
      <c r="L549">
        <v>260</v>
      </c>
      <c r="M549" t="s">
        <v>0</v>
      </c>
    </row>
    <row r="550" spans="1:13" ht="12.75" x14ac:dyDescent="0.2">
      <c r="A550" s="1">
        <f>DATEVALUE("2020-11-09")</f>
        <v>44144</v>
      </c>
      <c r="B550" t="s">
        <v>1195</v>
      </c>
      <c r="C550" t="s">
        <v>15</v>
      </c>
      <c r="D550" t="s">
        <v>1196</v>
      </c>
      <c r="E550" t="s">
        <v>425</v>
      </c>
      <c r="F550" t="s">
        <v>18</v>
      </c>
      <c r="G550" t="s">
        <v>1197</v>
      </c>
      <c r="H550" t="s">
        <v>1198</v>
      </c>
      <c r="I550" t="s">
        <v>162</v>
      </c>
      <c r="J550" t="s">
        <v>36</v>
      </c>
      <c r="K550">
        <v>1</v>
      </c>
      <c r="L550">
        <v>260</v>
      </c>
      <c r="M550" t="s">
        <v>0</v>
      </c>
    </row>
    <row r="551" spans="1:13" ht="12.75" x14ac:dyDescent="0.2">
      <c r="A551" s="1">
        <f>DATEVALUE("2020-11-09")</f>
        <v>44144</v>
      </c>
      <c r="B551" t="s">
        <v>1195</v>
      </c>
      <c r="C551" t="s">
        <v>15</v>
      </c>
      <c r="D551" t="s">
        <v>1199</v>
      </c>
      <c r="E551" t="s">
        <v>395</v>
      </c>
      <c r="F551" t="s">
        <v>18</v>
      </c>
      <c r="G551" t="s">
        <v>1200</v>
      </c>
      <c r="H551" t="s">
        <v>1147</v>
      </c>
      <c r="I551" t="s">
        <v>1201</v>
      </c>
      <c r="J551" t="s">
        <v>36</v>
      </c>
      <c r="K551">
        <v>1</v>
      </c>
      <c r="L551">
        <v>300</v>
      </c>
      <c r="M551" t="s">
        <v>0</v>
      </c>
    </row>
    <row r="552" spans="1:13" ht="12.75" x14ac:dyDescent="0.2">
      <c r="A552" s="1">
        <f>DATEVALUE("2020-11-09")</f>
        <v>44144</v>
      </c>
      <c r="B552" t="s">
        <v>1195</v>
      </c>
      <c r="C552" t="s">
        <v>15</v>
      </c>
      <c r="D552" t="s">
        <v>499</v>
      </c>
      <c r="E552" t="s">
        <v>173</v>
      </c>
      <c r="F552" t="s">
        <v>18</v>
      </c>
      <c r="G552" t="s">
        <v>500</v>
      </c>
      <c r="H552" t="s">
        <v>1202</v>
      </c>
      <c r="I552" t="s">
        <v>0</v>
      </c>
      <c r="J552" t="s">
        <v>36</v>
      </c>
      <c r="K552">
        <v>1</v>
      </c>
      <c r="L552">
        <v>300</v>
      </c>
      <c r="M552" t="s">
        <v>0</v>
      </c>
    </row>
    <row r="553" spans="1:13" ht="12.75" x14ac:dyDescent="0.2">
      <c r="A553" s="1">
        <f>DATEVALUE("2020-11-09")</f>
        <v>44144</v>
      </c>
      <c r="B553" t="s">
        <v>1195</v>
      </c>
      <c r="C553" t="s">
        <v>15</v>
      </c>
      <c r="D553" t="s">
        <v>667</v>
      </c>
      <c r="E553" t="s">
        <v>50</v>
      </c>
      <c r="F553" t="s">
        <v>18</v>
      </c>
      <c r="G553" t="s">
        <v>668</v>
      </c>
      <c r="H553" t="s">
        <v>1203</v>
      </c>
      <c r="I553" t="s">
        <v>669</v>
      </c>
      <c r="J553" t="s">
        <v>36</v>
      </c>
      <c r="K553">
        <v>1</v>
      </c>
      <c r="L553">
        <v>260</v>
      </c>
      <c r="M553" t="s">
        <v>0</v>
      </c>
    </row>
    <row r="554" spans="1:13" ht="12.75" x14ac:dyDescent="0.2">
      <c r="A554" s="1">
        <f>DATEVALUE("2020-11-09")</f>
        <v>44144</v>
      </c>
      <c r="B554" t="s">
        <v>1195</v>
      </c>
      <c r="C554" t="s">
        <v>15</v>
      </c>
      <c r="D554" t="s">
        <v>1204</v>
      </c>
      <c r="E554" t="s">
        <v>337</v>
      </c>
      <c r="F554" t="s">
        <v>18</v>
      </c>
      <c r="G554" t="s">
        <v>1205</v>
      </c>
      <c r="H554" t="s">
        <v>339</v>
      </c>
      <c r="I554" t="s">
        <v>1382</v>
      </c>
      <c r="J554" t="s">
        <v>36</v>
      </c>
      <c r="K554">
        <v>1</v>
      </c>
      <c r="L554">
        <v>260</v>
      </c>
      <c r="M554" t="s">
        <v>0</v>
      </c>
    </row>
    <row r="555" spans="1:13" ht="12.75" x14ac:dyDescent="0.2">
      <c r="A555" s="1">
        <f>DATEVALUE("2020-11-10")</f>
        <v>44145</v>
      </c>
      <c r="B555" t="s">
        <v>1383</v>
      </c>
      <c r="C555" t="s">
        <v>15</v>
      </c>
      <c r="D555" t="s">
        <v>711</v>
      </c>
      <c r="E555" t="s">
        <v>400</v>
      </c>
      <c r="F555" t="s">
        <v>18</v>
      </c>
      <c r="G555" t="s">
        <v>712</v>
      </c>
      <c r="H555" t="s">
        <v>1316</v>
      </c>
      <c r="I555" t="s">
        <v>1317</v>
      </c>
      <c r="J555" t="s">
        <v>36</v>
      </c>
      <c r="K555">
        <v>1</v>
      </c>
      <c r="L555">
        <v>260</v>
      </c>
      <c r="M555" t="s">
        <v>0</v>
      </c>
    </row>
    <row r="556" spans="1:13" ht="12.75" x14ac:dyDescent="0.2">
      <c r="A556" s="1">
        <f>DATEVALUE("2020-11-10")</f>
        <v>44145</v>
      </c>
      <c r="B556" t="s">
        <v>1383</v>
      </c>
      <c r="C556" t="s">
        <v>15</v>
      </c>
      <c r="D556" t="s">
        <v>1206</v>
      </c>
      <c r="E556" t="s">
        <v>1207</v>
      </c>
      <c r="F556" t="s">
        <v>18</v>
      </c>
      <c r="G556" t="s">
        <v>1208</v>
      </c>
      <c r="H556" t="s">
        <v>1209</v>
      </c>
      <c r="I556" t="s">
        <v>1210</v>
      </c>
      <c r="J556" t="s">
        <v>36</v>
      </c>
      <c r="K556">
        <v>1</v>
      </c>
      <c r="L556">
        <v>300</v>
      </c>
      <c r="M556" t="s">
        <v>0</v>
      </c>
    </row>
    <row r="557" spans="1:13" ht="12.75" x14ac:dyDescent="0.2">
      <c r="A557" s="1">
        <f>DATEVALUE("2020-11-10")</f>
        <v>44145</v>
      </c>
      <c r="B557" t="s">
        <v>1383</v>
      </c>
      <c r="C557" t="s">
        <v>15</v>
      </c>
      <c r="D557" t="s">
        <v>336</v>
      </c>
      <c r="E557" t="s">
        <v>337</v>
      </c>
      <c r="F557" t="s">
        <v>18</v>
      </c>
      <c r="G557" t="s">
        <v>338</v>
      </c>
      <c r="H557" t="s">
        <v>339</v>
      </c>
      <c r="I557" t="s">
        <v>340</v>
      </c>
      <c r="J557" t="s">
        <v>106</v>
      </c>
      <c r="K557">
        <v>1</v>
      </c>
      <c r="L557">
        <v>350</v>
      </c>
      <c r="M557" t="s">
        <v>0</v>
      </c>
    </row>
    <row r="558" spans="1:13" ht="12.75" x14ac:dyDescent="0.2">
      <c r="A558" s="1">
        <f>DATEVALUE("2020-11-13")</f>
        <v>44148</v>
      </c>
      <c r="B558" t="s">
        <v>1211</v>
      </c>
      <c r="C558" t="s">
        <v>15</v>
      </c>
      <c r="D558" t="s">
        <v>589</v>
      </c>
      <c r="E558" t="s">
        <v>305</v>
      </c>
      <c r="F558" t="s">
        <v>18</v>
      </c>
      <c r="G558" t="s">
        <v>590</v>
      </c>
      <c r="H558" t="s">
        <v>577</v>
      </c>
      <c r="I558" t="s">
        <v>591</v>
      </c>
      <c r="J558" t="s">
        <v>106</v>
      </c>
      <c r="K558">
        <v>1</v>
      </c>
      <c r="L558">
        <v>400</v>
      </c>
      <c r="M558" t="s">
        <v>0</v>
      </c>
    </row>
    <row r="559" spans="1:13" ht="12.75" x14ac:dyDescent="0.2">
      <c r="A559" s="1">
        <f>DATEVALUE("2020-11-13")</f>
        <v>44148</v>
      </c>
      <c r="B559" t="s">
        <v>1211</v>
      </c>
      <c r="C559" t="s">
        <v>15</v>
      </c>
      <c r="D559" t="s">
        <v>1212</v>
      </c>
      <c r="E559" t="s">
        <v>43</v>
      </c>
      <c r="F559" t="s">
        <v>18</v>
      </c>
      <c r="G559" t="s">
        <v>1213</v>
      </c>
      <c r="H559" t="s">
        <v>45</v>
      </c>
      <c r="I559" t="s">
        <v>0</v>
      </c>
      <c r="J559" t="s">
        <v>36</v>
      </c>
      <c r="K559">
        <v>1</v>
      </c>
      <c r="L559">
        <v>300</v>
      </c>
      <c r="M559" t="s">
        <v>0</v>
      </c>
    </row>
    <row r="560" spans="1:13" ht="12.75" x14ac:dyDescent="0.2">
      <c r="A560" s="1">
        <f t="shared" ref="A560:A570" si="28">DATEVALUE("2020-11-16")</f>
        <v>44151</v>
      </c>
      <c r="B560" t="s">
        <v>1384</v>
      </c>
      <c r="C560" t="s">
        <v>15</v>
      </c>
      <c r="D560" t="s">
        <v>1214</v>
      </c>
      <c r="E560" t="s">
        <v>1215</v>
      </c>
      <c r="F560" t="s">
        <v>18</v>
      </c>
      <c r="G560" t="s">
        <v>1216</v>
      </c>
      <c r="H560" t="s">
        <v>1217</v>
      </c>
      <c r="I560" t="s">
        <v>1218</v>
      </c>
      <c r="J560" t="s">
        <v>36</v>
      </c>
      <c r="K560">
        <v>1</v>
      </c>
      <c r="L560">
        <v>260</v>
      </c>
      <c r="M560" t="s">
        <v>0</v>
      </c>
    </row>
    <row r="561" spans="1:13" ht="12.75" x14ac:dyDescent="0.2">
      <c r="A561" s="1">
        <f t="shared" si="28"/>
        <v>44151</v>
      </c>
      <c r="B561" t="s">
        <v>1384</v>
      </c>
      <c r="C561" t="s">
        <v>15</v>
      </c>
      <c r="D561" t="s">
        <v>1219</v>
      </c>
      <c r="E561" t="s">
        <v>270</v>
      </c>
      <c r="F561" t="s">
        <v>18</v>
      </c>
      <c r="G561" t="s">
        <v>1220</v>
      </c>
      <c r="H561" t="s">
        <v>1282</v>
      </c>
      <c r="I561" t="s">
        <v>1221</v>
      </c>
      <c r="J561" t="s">
        <v>36</v>
      </c>
      <c r="K561">
        <v>1</v>
      </c>
      <c r="L561">
        <v>260</v>
      </c>
      <c r="M561" t="s">
        <v>0</v>
      </c>
    </row>
    <row r="562" spans="1:13" ht="12.75" x14ac:dyDescent="0.2">
      <c r="A562" s="1">
        <f t="shared" si="28"/>
        <v>44151</v>
      </c>
      <c r="B562" t="s">
        <v>1384</v>
      </c>
      <c r="C562" t="s">
        <v>15</v>
      </c>
      <c r="D562" t="s">
        <v>82</v>
      </c>
      <c r="E562" t="s">
        <v>83</v>
      </c>
      <c r="F562" t="s">
        <v>18</v>
      </c>
      <c r="G562" t="s">
        <v>84</v>
      </c>
      <c r="H562" t="s">
        <v>1314</v>
      </c>
      <c r="I562" t="s">
        <v>1222</v>
      </c>
      <c r="J562" t="s">
        <v>36</v>
      </c>
      <c r="K562">
        <v>1</v>
      </c>
      <c r="L562">
        <v>260</v>
      </c>
      <c r="M562" t="s">
        <v>0</v>
      </c>
    </row>
    <row r="563" spans="1:13" ht="12.75" x14ac:dyDescent="0.2">
      <c r="A563" s="1">
        <f t="shared" si="28"/>
        <v>44151</v>
      </c>
      <c r="B563" t="s">
        <v>1384</v>
      </c>
      <c r="C563" t="s">
        <v>15</v>
      </c>
      <c r="D563" t="s">
        <v>1173</v>
      </c>
      <c r="E563" t="s">
        <v>126</v>
      </c>
      <c r="F563" t="s">
        <v>18</v>
      </c>
      <c r="G563" t="s">
        <v>878</v>
      </c>
      <c r="H563" t="s">
        <v>128</v>
      </c>
      <c r="I563" t="s">
        <v>256</v>
      </c>
      <c r="J563" t="s">
        <v>36</v>
      </c>
      <c r="K563">
        <v>1</v>
      </c>
      <c r="L563">
        <v>260</v>
      </c>
      <c r="M563" t="s">
        <v>0</v>
      </c>
    </row>
    <row r="564" spans="1:13" ht="12.75" x14ac:dyDescent="0.2">
      <c r="A564" s="1">
        <f t="shared" si="28"/>
        <v>44151</v>
      </c>
      <c r="B564" t="s">
        <v>1384</v>
      </c>
      <c r="C564" t="s">
        <v>15</v>
      </c>
      <c r="D564" t="s">
        <v>539</v>
      </c>
      <c r="E564" t="s">
        <v>540</v>
      </c>
      <c r="F564" t="s">
        <v>18</v>
      </c>
      <c r="G564" t="s">
        <v>541</v>
      </c>
      <c r="H564" t="s">
        <v>542</v>
      </c>
      <c r="I564" t="s">
        <v>256</v>
      </c>
      <c r="J564" t="s">
        <v>22</v>
      </c>
      <c r="K564">
        <v>1</v>
      </c>
      <c r="L564">
        <v>260</v>
      </c>
      <c r="M564" t="s">
        <v>0</v>
      </c>
    </row>
    <row r="565" spans="1:13" ht="12.75" x14ac:dyDescent="0.2">
      <c r="A565" s="1">
        <f t="shared" si="28"/>
        <v>44151</v>
      </c>
      <c r="B565" t="s">
        <v>1384</v>
      </c>
      <c r="C565" t="s">
        <v>15</v>
      </c>
      <c r="D565" t="s">
        <v>31</v>
      </c>
      <c r="E565" t="s">
        <v>32</v>
      </c>
      <c r="F565" t="s">
        <v>18</v>
      </c>
      <c r="G565" t="s">
        <v>33</v>
      </c>
      <c r="H565" t="s">
        <v>34</v>
      </c>
      <c r="I565" t="s">
        <v>35</v>
      </c>
      <c r="J565" t="s">
        <v>36</v>
      </c>
      <c r="K565">
        <v>1</v>
      </c>
      <c r="L565">
        <v>260</v>
      </c>
      <c r="M565" t="s">
        <v>13</v>
      </c>
    </row>
    <row r="566" spans="1:13" ht="12.75" x14ac:dyDescent="0.2">
      <c r="A566" s="1">
        <f t="shared" si="28"/>
        <v>44151</v>
      </c>
      <c r="B566" t="s">
        <v>1384</v>
      </c>
      <c r="C566" t="s">
        <v>15</v>
      </c>
      <c r="D566" t="s">
        <v>254</v>
      </c>
      <c r="E566" t="s">
        <v>227</v>
      </c>
      <c r="F566" t="s">
        <v>18</v>
      </c>
      <c r="G566" t="s">
        <v>1223</v>
      </c>
      <c r="H566" t="s">
        <v>229</v>
      </c>
      <c r="I566" t="s">
        <v>1224</v>
      </c>
      <c r="J566" t="s">
        <v>22</v>
      </c>
      <c r="K566">
        <v>1</v>
      </c>
      <c r="L566">
        <v>300</v>
      </c>
      <c r="M566" t="s">
        <v>0</v>
      </c>
    </row>
    <row r="567" spans="1:13" ht="12.75" x14ac:dyDescent="0.2">
      <c r="A567" s="1">
        <f t="shared" si="28"/>
        <v>44151</v>
      </c>
      <c r="B567" t="s">
        <v>1384</v>
      </c>
      <c r="C567" t="s">
        <v>15</v>
      </c>
      <c r="D567" t="s">
        <v>1225</v>
      </c>
      <c r="E567" t="s">
        <v>146</v>
      </c>
      <c r="F567" t="s">
        <v>18</v>
      </c>
      <c r="G567" t="s">
        <v>1226</v>
      </c>
      <c r="H567" t="s">
        <v>1227</v>
      </c>
      <c r="I567" t="s">
        <v>1385</v>
      </c>
      <c r="J567" t="s">
        <v>36</v>
      </c>
      <c r="K567">
        <v>1</v>
      </c>
      <c r="L567">
        <v>300</v>
      </c>
      <c r="M567" t="s">
        <v>0</v>
      </c>
    </row>
    <row r="568" spans="1:13" ht="12.75" x14ac:dyDescent="0.2">
      <c r="A568" s="1">
        <f t="shared" si="28"/>
        <v>44151</v>
      </c>
      <c r="B568" t="s">
        <v>1384</v>
      </c>
      <c r="C568" t="s">
        <v>15</v>
      </c>
      <c r="D568" t="s">
        <v>1228</v>
      </c>
      <c r="E568" t="s">
        <v>395</v>
      </c>
      <c r="F568" t="s">
        <v>18</v>
      </c>
      <c r="G568" t="s">
        <v>1229</v>
      </c>
      <c r="H568" t="s">
        <v>1147</v>
      </c>
      <c r="I568" t="s">
        <v>1386</v>
      </c>
      <c r="J568" t="s">
        <v>36</v>
      </c>
      <c r="K568">
        <v>1</v>
      </c>
      <c r="L568">
        <v>260</v>
      </c>
      <c r="M568" t="s">
        <v>0</v>
      </c>
    </row>
    <row r="569" spans="1:13" ht="12.75" x14ac:dyDescent="0.2">
      <c r="A569" s="1">
        <f t="shared" si="28"/>
        <v>44151</v>
      </c>
      <c r="B569" t="s">
        <v>1384</v>
      </c>
      <c r="C569" t="s">
        <v>15</v>
      </c>
      <c r="D569" t="s">
        <v>1230</v>
      </c>
      <c r="E569" t="s">
        <v>50</v>
      </c>
      <c r="F569" t="s">
        <v>18</v>
      </c>
      <c r="G569" t="s">
        <v>1231</v>
      </c>
      <c r="H569" t="s">
        <v>926</v>
      </c>
      <c r="I569" t="s">
        <v>1232</v>
      </c>
      <c r="J569" t="s">
        <v>36</v>
      </c>
      <c r="K569">
        <v>1</v>
      </c>
      <c r="L569">
        <v>260</v>
      </c>
      <c r="M569" t="s">
        <v>0</v>
      </c>
    </row>
    <row r="570" spans="1:13" ht="12.75" x14ac:dyDescent="0.2">
      <c r="A570" s="1">
        <f t="shared" si="28"/>
        <v>44151</v>
      </c>
      <c r="B570" t="s">
        <v>1384</v>
      </c>
      <c r="C570" t="s">
        <v>15</v>
      </c>
      <c r="D570" t="s">
        <v>172</v>
      </c>
      <c r="E570" t="s">
        <v>1233</v>
      </c>
      <c r="F570" t="s">
        <v>18</v>
      </c>
      <c r="G570" t="s">
        <v>174</v>
      </c>
      <c r="H570" t="s">
        <v>175</v>
      </c>
      <c r="I570" t="s">
        <v>176</v>
      </c>
      <c r="J570" t="s">
        <v>36</v>
      </c>
      <c r="K570">
        <v>1</v>
      </c>
      <c r="L570">
        <v>260</v>
      </c>
      <c r="M570" t="s">
        <v>0</v>
      </c>
    </row>
    <row r="571" spans="1:13" ht="12.75" x14ac:dyDescent="0.2">
      <c r="A571" s="1">
        <f t="shared" ref="A571:A576" si="29">DATEVALUE("2020-11-17")</f>
        <v>44152</v>
      </c>
      <c r="B571" t="s">
        <v>1387</v>
      </c>
      <c r="C571" t="s">
        <v>15</v>
      </c>
      <c r="D571" t="s">
        <v>1234</v>
      </c>
      <c r="E571" t="s">
        <v>1235</v>
      </c>
      <c r="F571" t="s">
        <v>18</v>
      </c>
      <c r="G571" t="s">
        <v>1236</v>
      </c>
      <c r="H571" t="s">
        <v>26</v>
      </c>
      <c r="I571" t="s">
        <v>0</v>
      </c>
      <c r="J571" t="s">
        <v>36</v>
      </c>
      <c r="K571">
        <v>1</v>
      </c>
      <c r="L571">
        <v>300</v>
      </c>
      <c r="M571" t="s">
        <v>0</v>
      </c>
    </row>
    <row r="572" spans="1:13" ht="12.75" x14ac:dyDescent="0.2">
      <c r="A572" s="1">
        <f t="shared" si="29"/>
        <v>44152</v>
      </c>
      <c r="B572" t="s">
        <v>1387</v>
      </c>
      <c r="C572" t="s">
        <v>15</v>
      </c>
      <c r="D572" t="s">
        <v>82</v>
      </c>
      <c r="E572" t="s">
        <v>83</v>
      </c>
      <c r="F572" t="s">
        <v>18</v>
      </c>
      <c r="G572" t="s">
        <v>84</v>
      </c>
      <c r="H572" t="s">
        <v>1337</v>
      </c>
      <c r="I572" t="s">
        <v>1082</v>
      </c>
      <c r="J572" t="s">
        <v>36</v>
      </c>
      <c r="K572">
        <v>1</v>
      </c>
      <c r="L572">
        <v>260</v>
      </c>
      <c r="M572" t="s">
        <v>0</v>
      </c>
    </row>
    <row r="573" spans="1:13" ht="12.75" x14ac:dyDescent="0.2">
      <c r="A573" s="1">
        <f t="shared" si="29"/>
        <v>44152</v>
      </c>
      <c r="B573" t="s">
        <v>1387</v>
      </c>
      <c r="C573" t="s">
        <v>15</v>
      </c>
      <c r="D573" t="s">
        <v>377</v>
      </c>
      <c r="E573" t="s">
        <v>90</v>
      </c>
      <c r="F573" t="s">
        <v>18</v>
      </c>
      <c r="G573" t="s">
        <v>378</v>
      </c>
      <c r="H573" t="s">
        <v>92</v>
      </c>
      <c r="I573" t="s">
        <v>345</v>
      </c>
      <c r="J573" t="s">
        <v>36</v>
      </c>
      <c r="K573">
        <v>1</v>
      </c>
      <c r="L573">
        <v>234</v>
      </c>
      <c r="M573" t="s">
        <v>0</v>
      </c>
    </row>
    <row r="574" spans="1:13" ht="12.75" x14ac:dyDescent="0.2">
      <c r="A574" s="1">
        <f t="shared" si="29"/>
        <v>44152</v>
      </c>
      <c r="B574" t="s">
        <v>1387</v>
      </c>
      <c r="C574" t="s">
        <v>15</v>
      </c>
      <c r="D574" t="s">
        <v>314</v>
      </c>
      <c r="E574" t="s">
        <v>315</v>
      </c>
      <c r="F574" t="s">
        <v>18</v>
      </c>
      <c r="G574" t="s">
        <v>316</v>
      </c>
      <c r="H574" t="s">
        <v>317</v>
      </c>
      <c r="I574" t="s">
        <v>318</v>
      </c>
      <c r="J574" t="s">
        <v>36</v>
      </c>
      <c r="K574">
        <v>1</v>
      </c>
      <c r="L574">
        <v>260</v>
      </c>
      <c r="M574" t="s">
        <v>0</v>
      </c>
    </row>
    <row r="575" spans="1:13" ht="12.75" x14ac:dyDescent="0.2">
      <c r="A575" s="1">
        <f t="shared" si="29"/>
        <v>44152</v>
      </c>
      <c r="B575" t="s">
        <v>1387</v>
      </c>
      <c r="C575" t="s">
        <v>15</v>
      </c>
      <c r="D575" t="s">
        <v>856</v>
      </c>
      <c r="E575" t="s">
        <v>779</v>
      </c>
      <c r="F575" t="s">
        <v>18</v>
      </c>
      <c r="G575" t="s">
        <v>857</v>
      </c>
      <c r="H575" t="s">
        <v>858</v>
      </c>
      <c r="I575" t="s">
        <v>133</v>
      </c>
      <c r="J575" t="s">
        <v>36</v>
      </c>
      <c r="K575">
        <v>1</v>
      </c>
      <c r="L575">
        <v>234</v>
      </c>
      <c r="M575" t="s">
        <v>0</v>
      </c>
    </row>
    <row r="576" spans="1:13" ht="12.75" x14ac:dyDescent="0.2">
      <c r="A576" s="1">
        <f t="shared" si="29"/>
        <v>44152</v>
      </c>
      <c r="B576" t="s">
        <v>1387</v>
      </c>
      <c r="C576" t="s">
        <v>15</v>
      </c>
      <c r="D576" t="s">
        <v>1237</v>
      </c>
      <c r="E576" t="s">
        <v>324</v>
      </c>
      <c r="F576" t="s">
        <v>18</v>
      </c>
      <c r="G576" t="s">
        <v>1238</v>
      </c>
      <c r="H576" t="s">
        <v>326</v>
      </c>
      <c r="I576" t="s">
        <v>1239</v>
      </c>
      <c r="J576" t="s">
        <v>36</v>
      </c>
      <c r="K576">
        <v>1</v>
      </c>
      <c r="L576">
        <v>260</v>
      </c>
      <c r="M576" t="s">
        <v>0</v>
      </c>
    </row>
    <row r="577" spans="1:13" ht="12.75" x14ac:dyDescent="0.2">
      <c r="A577" s="1">
        <f>DATEVALUE("2020-11-18")</f>
        <v>44153</v>
      </c>
      <c r="B577" t="s">
        <v>1240</v>
      </c>
      <c r="C577" t="s">
        <v>15</v>
      </c>
      <c r="D577" t="s">
        <v>432</v>
      </c>
      <c r="E577" t="s">
        <v>433</v>
      </c>
      <c r="F577" t="s">
        <v>18</v>
      </c>
      <c r="G577" t="s">
        <v>1241</v>
      </c>
      <c r="H577" t="s">
        <v>435</v>
      </c>
      <c r="I577" t="s">
        <v>1242</v>
      </c>
      <c r="J577" t="s">
        <v>36</v>
      </c>
      <c r="K577">
        <v>1</v>
      </c>
      <c r="L577">
        <v>300</v>
      </c>
      <c r="M577" t="s">
        <v>0</v>
      </c>
    </row>
    <row r="578" spans="1:13" ht="12.75" x14ac:dyDescent="0.2">
      <c r="A578" s="1">
        <f>DATEVALUE("2020-11-18")</f>
        <v>44153</v>
      </c>
      <c r="B578" t="s">
        <v>1240</v>
      </c>
      <c r="C578" t="s">
        <v>15</v>
      </c>
      <c r="D578" t="s">
        <v>1243</v>
      </c>
      <c r="E578" t="s">
        <v>69</v>
      </c>
      <c r="F578" t="s">
        <v>18</v>
      </c>
      <c r="G578" t="s">
        <v>1244</v>
      </c>
      <c r="H578" t="s">
        <v>895</v>
      </c>
      <c r="I578" t="s">
        <v>1245</v>
      </c>
      <c r="J578" t="s">
        <v>22</v>
      </c>
      <c r="K578">
        <v>1</v>
      </c>
      <c r="L578">
        <v>260</v>
      </c>
      <c r="M578" t="s">
        <v>0</v>
      </c>
    </row>
    <row r="579" spans="1:13" ht="12.75" x14ac:dyDescent="0.2">
      <c r="A579" s="1">
        <f>DATEVALUE("2020-11-18")</f>
        <v>44153</v>
      </c>
      <c r="B579" t="s">
        <v>1240</v>
      </c>
      <c r="C579" t="s">
        <v>15</v>
      </c>
      <c r="D579" t="s">
        <v>1000</v>
      </c>
      <c r="E579" t="s">
        <v>164</v>
      </c>
      <c r="F579" t="s">
        <v>18</v>
      </c>
      <c r="G579" t="s">
        <v>1001</v>
      </c>
      <c r="H579" t="s">
        <v>26</v>
      </c>
      <c r="I579" t="s">
        <v>0</v>
      </c>
      <c r="J579" t="s">
        <v>36</v>
      </c>
      <c r="K579">
        <v>1</v>
      </c>
      <c r="L579">
        <v>260</v>
      </c>
      <c r="M579" t="s">
        <v>0</v>
      </c>
    </row>
    <row r="580" spans="1:13" ht="12.75" x14ac:dyDescent="0.2">
      <c r="A580" s="1">
        <f>DATEVALUE("2020-11-18")</f>
        <v>44153</v>
      </c>
      <c r="B580" t="s">
        <v>1240</v>
      </c>
      <c r="C580" t="s">
        <v>15</v>
      </c>
      <c r="D580" t="s">
        <v>1246</v>
      </c>
      <c r="E580" t="s">
        <v>1247</v>
      </c>
      <c r="F580" t="s">
        <v>18</v>
      </c>
      <c r="G580" t="s">
        <v>1248</v>
      </c>
      <c r="H580" t="s">
        <v>1249</v>
      </c>
      <c r="I580" t="s">
        <v>1250</v>
      </c>
      <c r="J580" t="s">
        <v>22</v>
      </c>
      <c r="K580">
        <v>1</v>
      </c>
      <c r="L580">
        <v>300</v>
      </c>
      <c r="M580" t="s">
        <v>0</v>
      </c>
    </row>
    <row r="581" spans="1:13" ht="12.75" x14ac:dyDescent="0.2">
      <c r="A581" s="1">
        <f>DATEVALUE("2020-11-19")</f>
        <v>44154</v>
      </c>
      <c r="B581" t="s">
        <v>1251</v>
      </c>
      <c r="C581" t="s">
        <v>15</v>
      </c>
      <c r="D581" t="s">
        <v>629</v>
      </c>
      <c r="E581" t="s">
        <v>227</v>
      </c>
      <c r="F581" t="s">
        <v>18</v>
      </c>
      <c r="G581" t="s">
        <v>630</v>
      </c>
      <c r="H581" t="s">
        <v>229</v>
      </c>
      <c r="I581" t="s">
        <v>518</v>
      </c>
      <c r="J581" t="s">
        <v>36</v>
      </c>
      <c r="K581">
        <v>1</v>
      </c>
      <c r="L581">
        <v>260</v>
      </c>
      <c r="M581" t="s">
        <v>0</v>
      </c>
    </row>
    <row r="582" spans="1:13" ht="12.75" x14ac:dyDescent="0.2">
      <c r="A582" s="1">
        <f>DATEVALUE("2020-11-24")</f>
        <v>44159</v>
      </c>
      <c r="B582" t="s">
        <v>1388</v>
      </c>
      <c r="C582" t="s">
        <v>15</v>
      </c>
      <c r="D582" t="s">
        <v>1252</v>
      </c>
      <c r="E582" t="s">
        <v>69</v>
      </c>
      <c r="F582" t="s">
        <v>18</v>
      </c>
      <c r="G582" t="s">
        <v>1253</v>
      </c>
      <c r="H582" t="s">
        <v>71</v>
      </c>
      <c r="I582" t="s">
        <v>1254</v>
      </c>
      <c r="J582" t="s">
        <v>36</v>
      </c>
      <c r="K582">
        <v>1</v>
      </c>
      <c r="L582">
        <v>260</v>
      </c>
      <c r="M582" t="s">
        <v>0</v>
      </c>
    </row>
    <row r="583" spans="1:13" ht="12.75" x14ac:dyDescent="0.2">
      <c r="A583" s="1">
        <f>DATEVALUE("2020-11-24")</f>
        <v>44159</v>
      </c>
      <c r="B583" t="s">
        <v>1388</v>
      </c>
      <c r="C583" t="s">
        <v>15</v>
      </c>
      <c r="D583" t="s">
        <v>969</v>
      </c>
      <c r="E583" t="s">
        <v>32</v>
      </c>
      <c r="F583" t="s">
        <v>18</v>
      </c>
      <c r="G583" t="s">
        <v>970</v>
      </c>
      <c r="H583" t="s">
        <v>132</v>
      </c>
      <c r="I583" t="s">
        <v>0</v>
      </c>
      <c r="J583" t="s">
        <v>22</v>
      </c>
      <c r="K583">
        <v>1</v>
      </c>
      <c r="L583">
        <v>300</v>
      </c>
      <c r="M583" t="s">
        <v>0</v>
      </c>
    </row>
    <row r="584" spans="1:13" ht="12.75" x14ac:dyDescent="0.2">
      <c r="A584" s="1">
        <f>DATEVALUE("2020-11-24")</f>
        <v>44159</v>
      </c>
      <c r="B584" t="s">
        <v>1388</v>
      </c>
      <c r="C584" t="s">
        <v>15</v>
      </c>
      <c r="D584" t="s">
        <v>145</v>
      </c>
      <c r="E584" t="s">
        <v>146</v>
      </c>
      <c r="F584" t="s">
        <v>18</v>
      </c>
      <c r="G584" t="s">
        <v>147</v>
      </c>
      <c r="H584" t="s">
        <v>148</v>
      </c>
      <c r="I584" t="s">
        <v>149</v>
      </c>
      <c r="J584" t="s">
        <v>106</v>
      </c>
      <c r="K584">
        <v>1</v>
      </c>
      <c r="L584">
        <v>350</v>
      </c>
      <c r="M584" t="s">
        <v>0</v>
      </c>
    </row>
    <row r="585" spans="1:13" ht="12.75" x14ac:dyDescent="0.2">
      <c r="A585" s="1">
        <f>DATEVALUE("2020-11-24")</f>
        <v>44159</v>
      </c>
      <c r="B585" t="s">
        <v>1388</v>
      </c>
      <c r="C585" t="s">
        <v>15</v>
      </c>
      <c r="D585" t="s">
        <v>1083</v>
      </c>
      <c r="E585" t="s">
        <v>250</v>
      </c>
      <c r="F585" t="s">
        <v>18</v>
      </c>
      <c r="G585" t="s">
        <v>1084</v>
      </c>
      <c r="H585" t="s">
        <v>1255</v>
      </c>
      <c r="I585" t="s">
        <v>1085</v>
      </c>
      <c r="J585" t="s">
        <v>106</v>
      </c>
      <c r="K585">
        <v>1</v>
      </c>
      <c r="L585">
        <v>400</v>
      </c>
      <c r="M585" t="s">
        <v>0</v>
      </c>
    </row>
    <row r="586" spans="1:13" ht="12.75" x14ac:dyDescent="0.2">
      <c r="A586" s="1">
        <f>DATEVALUE("2020-11-30")</f>
        <v>44165</v>
      </c>
      <c r="B586" t="s">
        <v>1389</v>
      </c>
      <c r="C586" t="s">
        <v>15</v>
      </c>
      <c r="D586" t="s">
        <v>1214</v>
      </c>
      <c r="E586" t="s">
        <v>83</v>
      </c>
      <c r="F586" t="s">
        <v>18</v>
      </c>
      <c r="G586" t="s">
        <v>1256</v>
      </c>
      <c r="H586" t="s">
        <v>259</v>
      </c>
      <c r="I586" t="s">
        <v>1257</v>
      </c>
      <c r="J586" t="s">
        <v>36</v>
      </c>
      <c r="K586">
        <v>1</v>
      </c>
      <c r="L586">
        <v>260</v>
      </c>
      <c r="M586" t="s">
        <v>0</v>
      </c>
    </row>
    <row r="587" spans="1:13" ht="12.75" x14ac:dyDescent="0.2">
      <c r="A587" s="1">
        <f>DATEVALUE("2020-11-30")</f>
        <v>44165</v>
      </c>
      <c r="B587" t="s">
        <v>1389</v>
      </c>
      <c r="C587" t="s">
        <v>15</v>
      </c>
      <c r="D587" t="s">
        <v>1258</v>
      </c>
      <c r="E587" t="s">
        <v>250</v>
      </c>
      <c r="F587" t="s">
        <v>18</v>
      </c>
      <c r="G587" t="s">
        <v>1259</v>
      </c>
      <c r="H587" t="s">
        <v>1291</v>
      </c>
      <c r="I587" t="s">
        <v>1260</v>
      </c>
      <c r="J587" t="s">
        <v>36</v>
      </c>
      <c r="K587">
        <v>1</v>
      </c>
      <c r="L587">
        <v>300</v>
      </c>
      <c r="M587" t="s">
        <v>13</v>
      </c>
    </row>
    <row r="588" spans="1:13" ht="12.75" x14ac:dyDescent="0.2"/>
    <row r="589" spans="1:13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Brook</cp:lastModifiedBy>
  <dcterms:created xsi:type="dcterms:W3CDTF">2020-12-08T17:29:16Z</dcterms:created>
  <dcterms:modified xsi:type="dcterms:W3CDTF">2020-12-08T17:29:16Z</dcterms:modified>
</cp:coreProperties>
</file>